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4.1" sheetId="21" r:id="rId1"/>
    <sheet name="4.3" sheetId="22" r:id="rId2"/>
    <sheet name="4.5.1" sheetId="23" r:id="rId3"/>
    <sheet name="4.6" sheetId="24" r:id="rId4"/>
    <sheet name="4.8" sheetId="25" r:id="rId5"/>
    <sheet name="5.1" sheetId="1" r:id="rId6"/>
    <sheet name="5.3" sheetId="44" r:id="rId7"/>
    <sheet name="5.4" sheetId="45" r:id="rId8"/>
    <sheet name="5.5.1" sheetId="46" r:id="rId9"/>
    <sheet name="5.5.1." sheetId="47" r:id="rId10"/>
    <sheet name="6.1" sheetId="29" r:id="rId11"/>
    <sheet name="7.1" sheetId="30" r:id="rId12"/>
    <sheet name="10.2" sheetId="2" r:id="rId13"/>
    <sheet name="10.3" sheetId="3" r:id="rId14"/>
    <sheet name="11.1 BW" sheetId="4" r:id="rId15"/>
    <sheet name="11.1. BW" sheetId="5" r:id="rId16"/>
    <sheet name="11.1DW" sheetId="6" r:id="rId17"/>
    <sheet name="11.1 DW" sheetId="7" r:id="rId18"/>
    <sheet name="11.1 OS" sheetId="8" r:id="rId19"/>
    <sheet name="12.1" sheetId="26" r:id="rId20"/>
    <sheet name="12.1." sheetId="27" r:id="rId21"/>
    <sheet name="12.2" sheetId="9" r:id="rId22"/>
    <sheet name="12.3.1" sheetId="28" r:id="rId23"/>
    <sheet name="12.4" sheetId="10" r:id="rId24"/>
    <sheet name="13.1" sheetId="33" r:id="rId25"/>
    <sheet name="13.1." sheetId="34" r:id="rId26"/>
    <sheet name="13.1.." sheetId="35" r:id="rId27"/>
    <sheet name="13.1..." sheetId="36" r:id="rId28"/>
    <sheet name="13.1b" sheetId="37" r:id="rId29"/>
    <sheet name="13.2.1" sheetId="38" r:id="rId30"/>
    <sheet name="13.2.2" sheetId="39" r:id="rId31"/>
    <sheet name="13.3.1" sheetId="11" r:id="rId32"/>
    <sheet name="13.4.1" sheetId="31" r:id="rId33"/>
    <sheet name="13.4.1." sheetId="32" r:id="rId34"/>
    <sheet name="13.5.1" sheetId="12" r:id="rId35"/>
    <sheet name="13.5.2" sheetId="13" r:id="rId36"/>
    <sheet name="13.6" sheetId="40" r:id="rId37"/>
    <sheet name="13.7" sheetId="41" r:id="rId38"/>
    <sheet name="14.1 BW" sheetId="14" r:id="rId39"/>
    <sheet name="14.1 DW" sheetId="15" r:id="rId40"/>
    <sheet name="15.1" sheetId="16" r:id="rId41"/>
    <sheet name="15.2" sheetId="17" r:id="rId42"/>
    <sheet name="15.3" sheetId="18" r:id="rId43"/>
    <sheet name="15.4" sheetId="19" r:id="rId44"/>
    <sheet name="16" sheetId="42" r:id="rId45"/>
    <sheet name="24.1" sheetId="43" r:id="rId4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47" l="1"/>
  <c r="I19" i="47"/>
  <c r="M19" i="47" s="1"/>
  <c r="H19" i="47"/>
  <c r="G19" i="47"/>
  <c r="F19" i="47"/>
  <c r="E19" i="47"/>
  <c r="C19" i="47"/>
  <c r="B19" i="47"/>
  <c r="M16" i="47"/>
  <c r="L16" i="47"/>
  <c r="K16" i="47"/>
  <c r="D16" i="47"/>
  <c r="M15" i="47"/>
  <c r="L15" i="47"/>
  <c r="K15" i="47"/>
  <c r="D15" i="47"/>
  <c r="M14" i="47"/>
  <c r="L14" i="47"/>
  <c r="K14" i="47"/>
  <c r="D14" i="47"/>
  <c r="M13" i="47"/>
  <c r="L13" i="47"/>
  <c r="K13" i="47"/>
  <c r="D13" i="47"/>
  <c r="D19" i="47" s="1"/>
  <c r="M12" i="47"/>
  <c r="L12" i="47"/>
  <c r="K12" i="47"/>
  <c r="M11" i="47"/>
  <c r="L11" i="47"/>
  <c r="K11" i="47"/>
  <c r="M10" i="47"/>
  <c r="L10" i="47"/>
  <c r="K10" i="47"/>
  <c r="M9" i="47"/>
  <c r="L9" i="47"/>
  <c r="K9" i="47"/>
  <c r="M8" i="47"/>
  <c r="L8" i="47"/>
  <c r="K8" i="47"/>
  <c r="M7" i="47"/>
  <c r="L7" i="47"/>
  <c r="L19" i="47" s="1"/>
  <c r="K7" i="47"/>
  <c r="K19" i="47" s="1"/>
  <c r="J14" i="46"/>
  <c r="D14" i="46"/>
  <c r="P13" i="46"/>
  <c r="O13" i="46"/>
  <c r="P12" i="46"/>
  <c r="O12" i="46"/>
  <c r="P11" i="46"/>
  <c r="O11" i="46"/>
  <c r="P10" i="46"/>
  <c r="O10" i="46"/>
  <c r="O8" i="46"/>
  <c r="F57" i="45"/>
  <c r="E57" i="45"/>
  <c r="D57" i="45"/>
  <c r="C57" i="45"/>
  <c r="F58" i="44"/>
  <c r="E58" i="44"/>
  <c r="D58" i="44"/>
  <c r="C58" i="44"/>
  <c r="D37" i="43" l="1"/>
  <c r="C37" i="43"/>
  <c r="J36" i="43"/>
  <c r="G36" i="43"/>
  <c r="J35" i="43"/>
  <c r="G35" i="43"/>
  <c r="J34" i="43"/>
  <c r="G34" i="43"/>
  <c r="J33" i="43"/>
  <c r="G33" i="43"/>
  <c r="J32" i="43"/>
  <c r="G32" i="43"/>
  <c r="J31" i="43"/>
  <c r="G31" i="43"/>
  <c r="J30" i="43"/>
  <c r="G30" i="43"/>
  <c r="J29" i="43"/>
  <c r="G29" i="43"/>
  <c r="J28" i="43"/>
  <c r="G28" i="43"/>
  <c r="J27" i="43"/>
  <c r="G27" i="43"/>
  <c r="J26" i="43"/>
  <c r="G26" i="43"/>
  <c r="J25" i="43"/>
  <c r="G25" i="43"/>
  <c r="J24" i="43"/>
  <c r="G24" i="43"/>
  <c r="J23" i="43"/>
  <c r="G23" i="43"/>
  <c r="I22" i="43"/>
  <c r="J22" i="43" s="1"/>
  <c r="H22" i="43"/>
  <c r="H37" i="43" s="1"/>
  <c r="G22" i="43"/>
  <c r="F22" i="43"/>
  <c r="F37" i="43" s="1"/>
  <c r="G37" i="43" s="1"/>
  <c r="E22" i="43"/>
  <c r="E37" i="43" s="1"/>
  <c r="J21" i="43"/>
  <c r="G21" i="43"/>
  <c r="J20" i="43"/>
  <c r="G20" i="43"/>
  <c r="J19" i="43"/>
  <c r="G19" i="43"/>
  <c r="I18" i="43"/>
  <c r="C18" i="43"/>
  <c r="C38" i="43" s="1"/>
  <c r="J17" i="43"/>
  <c r="G17" i="43"/>
  <c r="J16" i="43"/>
  <c r="G16" i="43"/>
  <c r="J15" i="43"/>
  <c r="G15" i="43"/>
  <c r="J14" i="43"/>
  <c r="G14" i="43"/>
  <c r="J13" i="43"/>
  <c r="G13" i="43"/>
  <c r="H12" i="43"/>
  <c r="H18" i="43" s="1"/>
  <c r="F12" i="43"/>
  <c r="F18" i="43" s="1"/>
  <c r="E12" i="43"/>
  <c r="E18" i="43" s="1"/>
  <c r="E38" i="43" s="1"/>
  <c r="D12" i="43"/>
  <c r="J12" i="43" s="1"/>
  <c r="C12" i="43"/>
  <c r="J11" i="43"/>
  <c r="G11" i="43"/>
  <c r="J10" i="43"/>
  <c r="G10" i="43"/>
  <c r="J9" i="43"/>
  <c r="G9" i="43"/>
  <c r="J8" i="43"/>
  <c r="D8" i="43"/>
  <c r="G8" i="43" s="1"/>
  <c r="J7" i="43"/>
  <c r="G7" i="43"/>
  <c r="J6" i="43"/>
  <c r="G6" i="43"/>
  <c r="F34" i="42"/>
  <c r="H34" i="42" s="1"/>
  <c r="E34" i="42"/>
  <c r="G34" i="42" s="1"/>
  <c r="D34" i="42"/>
  <c r="C34" i="42"/>
  <c r="H32" i="42"/>
  <c r="G32" i="42"/>
  <c r="H31" i="42"/>
  <c r="G31" i="42"/>
  <c r="H30" i="42"/>
  <c r="G30" i="42"/>
  <c r="H29" i="42"/>
  <c r="G29" i="42"/>
  <c r="H28" i="42"/>
  <c r="G28" i="42"/>
  <c r="H27" i="42"/>
  <c r="G27" i="42"/>
  <c r="H26" i="42"/>
  <c r="G26" i="42"/>
  <c r="H25" i="42"/>
  <c r="G25" i="42"/>
  <c r="H24" i="42"/>
  <c r="G24" i="42"/>
  <c r="H23" i="42"/>
  <c r="G23" i="42"/>
  <c r="H22" i="42"/>
  <c r="G22" i="42"/>
  <c r="H21" i="42"/>
  <c r="G21" i="42"/>
  <c r="H20" i="42"/>
  <c r="G20" i="42"/>
  <c r="H19" i="42"/>
  <c r="G19" i="42"/>
  <c r="H18" i="42"/>
  <c r="G18" i="42"/>
  <c r="H17" i="42"/>
  <c r="G17" i="42"/>
  <c r="H16" i="42"/>
  <c r="G16" i="42"/>
  <c r="H15" i="42"/>
  <c r="G15" i="42"/>
  <c r="H14" i="42"/>
  <c r="G14" i="42"/>
  <c r="H13" i="42"/>
  <c r="G13" i="42"/>
  <c r="H12" i="42"/>
  <c r="G12" i="42"/>
  <c r="H11" i="42"/>
  <c r="G11" i="42"/>
  <c r="H10" i="42"/>
  <c r="G10" i="42"/>
  <c r="H9" i="42"/>
  <c r="G9" i="42"/>
  <c r="H8" i="42"/>
  <c r="G8" i="42"/>
  <c r="H7" i="42"/>
  <c r="G7" i="42"/>
  <c r="H6" i="42"/>
  <c r="G6" i="42"/>
  <c r="H5" i="42"/>
  <c r="G5" i="42"/>
  <c r="X350" i="39"/>
  <c r="W350" i="39"/>
  <c r="V350" i="39"/>
  <c r="U350" i="39"/>
  <c r="S350" i="39"/>
  <c r="R350" i="39"/>
  <c r="Q350" i="39"/>
  <c r="P350" i="39"/>
  <c r="N350" i="39"/>
  <c r="M350" i="39"/>
  <c r="L350" i="39"/>
  <c r="J350" i="39"/>
  <c r="I350" i="39"/>
  <c r="H350" i="39"/>
  <c r="G350" i="39"/>
  <c r="F350" i="39"/>
  <c r="K150" i="39"/>
  <c r="K149" i="39"/>
  <c r="K117" i="39"/>
  <c r="K116" i="39"/>
  <c r="K115" i="39"/>
  <c r="K114" i="39"/>
  <c r="K113" i="39"/>
  <c r="K112" i="39"/>
  <c r="K111" i="39"/>
  <c r="K110" i="39"/>
  <c r="K109" i="39"/>
  <c r="K108" i="39"/>
  <c r="K350" i="39" s="1"/>
  <c r="O102" i="39"/>
  <c r="O101" i="39"/>
  <c r="O100" i="39"/>
  <c r="O99" i="39"/>
  <c r="O98" i="39"/>
  <c r="O97" i="39"/>
  <c r="O96" i="39"/>
  <c r="O95" i="39"/>
  <c r="O94" i="39"/>
  <c r="O93" i="39"/>
  <c r="O92" i="39"/>
  <c r="O91" i="39"/>
  <c r="O90" i="39"/>
  <c r="O89" i="39"/>
  <c r="O88" i="39"/>
  <c r="O87" i="39"/>
  <c r="O86" i="39"/>
  <c r="O85" i="39"/>
  <c r="O84" i="39"/>
  <c r="O83" i="39"/>
  <c r="T82" i="39"/>
  <c r="T350" i="39" s="1"/>
  <c r="O82" i="39"/>
  <c r="O81" i="39"/>
  <c r="O80" i="39"/>
  <c r="O79" i="39"/>
  <c r="O78" i="39"/>
  <c r="O77" i="39"/>
  <c r="O76" i="39"/>
  <c r="O75" i="39"/>
  <c r="O74" i="39"/>
  <c r="O73" i="39"/>
  <c r="O72" i="39"/>
  <c r="O71" i="39"/>
  <c r="O70" i="39"/>
  <c r="O69" i="39"/>
  <c r="O68" i="39"/>
  <c r="O67" i="39"/>
  <c r="O66" i="39"/>
  <c r="O65" i="39"/>
  <c r="O64" i="39"/>
  <c r="O63" i="39"/>
  <c r="O62" i="39"/>
  <c r="O61" i="39"/>
  <c r="O60" i="39"/>
  <c r="O350" i="39" s="1"/>
  <c r="P157" i="38"/>
  <c r="O157" i="38"/>
  <c r="N157" i="38"/>
  <c r="P156" i="38"/>
  <c r="O156" i="38"/>
  <c r="N156" i="38"/>
  <c r="P155" i="38"/>
  <c r="O155" i="38"/>
  <c r="N155" i="38"/>
  <c r="P154" i="38"/>
  <c r="O154" i="38"/>
  <c r="N154" i="38"/>
  <c r="P153" i="38"/>
  <c r="O153" i="38"/>
  <c r="N153" i="38"/>
  <c r="P152" i="38"/>
  <c r="O152" i="38"/>
  <c r="N152" i="38"/>
  <c r="P151" i="38"/>
  <c r="O151" i="38"/>
  <c r="N151" i="38"/>
  <c r="P150" i="38"/>
  <c r="O150" i="38"/>
  <c r="N150" i="38"/>
  <c r="P149" i="38"/>
  <c r="O149" i="38"/>
  <c r="N149" i="38"/>
  <c r="P148" i="38"/>
  <c r="O148" i="38"/>
  <c r="N148" i="38"/>
  <c r="P147" i="38"/>
  <c r="O147" i="38"/>
  <c r="N147" i="38"/>
  <c r="P146" i="38"/>
  <c r="O146" i="38"/>
  <c r="N146" i="38"/>
  <c r="P145" i="38"/>
  <c r="O145" i="38"/>
  <c r="N145" i="38"/>
  <c r="P144" i="38"/>
  <c r="O144" i="38"/>
  <c r="N144" i="38"/>
  <c r="P143" i="38"/>
  <c r="O143" i="38"/>
  <c r="N143" i="38"/>
  <c r="P142" i="38"/>
  <c r="O142" i="38"/>
  <c r="N142" i="38"/>
  <c r="P141" i="38"/>
  <c r="O141" i="38"/>
  <c r="N141" i="38"/>
  <c r="P140" i="38"/>
  <c r="O140" i="38"/>
  <c r="N140" i="38"/>
  <c r="P139" i="38"/>
  <c r="O139" i="38"/>
  <c r="N139" i="38"/>
  <c r="P138" i="38"/>
  <c r="O138" i="38"/>
  <c r="N138" i="38"/>
  <c r="P137" i="38"/>
  <c r="O137" i="38"/>
  <c r="N137" i="38"/>
  <c r="P136" i="38"/>
  <c r="O136" i="38"/>
  <c r="N136" i="38"/>
  <c r="P135" i="38"/>
  <c r="O135" i="38"/>
  <c r="N135" i="38"/>
  <c r="P134" i="38"/>
  <c r="O134" i="38"/>
  <c r="N134" i="38"/>
  <c r="P133" i="38"/>
  <c r="O133" i="38"/>
  <c r="N133" i="38"/>
  <c r="P132" i="38"/>
  <c r="O132" i="38"/>
  <c r="N132" i="38"/>
  <c r="P131" i="38"/>
  <c r="O131" i="38"/>
  <c r="N131" i="38"/>
  <c r="P130" i="38"/>
  <c r="O130" i="38"/>
  <c r="N130" i="38"/>
  <c r="P129" i="38"/>
  <c r="O129" i="38"/>
  <c r="N129" i="38"/>
  <c r="P128" i="38"/>
  <c r="O128" i="38"/>
  <c r="N128" i="38"/>
  <c r="P127" i="38"/>
  <c r="O127" i="38"/>
  <c r="N127" i="38"/>
  <c r="P121" i="38"/>
  <c r="O121" i="38"/>
  <c r="N121" i="38"/>
  <c r="P120" i="38"/>
  <c r="O120" i="38"/>
  <c r="N120" i="38"/>
  <c r="P119" i="38"/>
  <c r="O119" i="38"/>
  <c r="N119" i="38"/>
  <c r="P118" i="38"/>
  <c r="O118" i="38"/>
  <c r="N118" i="38"/>
  <c r="P117" i="38"/>
  <c r="O117" i="38"/>
  <c r="N117" i="38"/>
  <c r="P116" i="38"/>
  <c r="O116" i="38"/>
  <c r="N116" i="38"/>
  <c r="P115" i="38"/>
  <c r="O115" i="38"/>
  <c r="N115" i="38"/>
  <c r="P114" i="38"/>
  <c r="O114" i="38"/>
  <c r="N114" i="38"/>
  <c r="P113" i="38"/>
  <c r="O113" i="38"/>
  <c r="N113" i="38"/>
  <c r="P112" i="38"/>
  <c r="O112" i="38"/>
  <c r="N112" i="38"/>
  <c r="P111" i="38"/>
  <c r="O111" i="38"/>
  <c r="N111" i="38"/>
  <c r="P110" i="38"/>
  <c r="O110" i="38"/>
  <c r="N110" i="38"/>
  <c r="P109" i="38"/>
  <c r="O109" i="38"/>
  <c r="N109" i="38"/>
  <c r="P108" i="38"/>
  <c r="O108" i="38"/>
  <c r="N108" i="38"/>
  <c r="P107" i="38"/>
  <c r="O107" i="38"/>
  <c r="N107" i="38"/>
  <c r="P106" i="38"/>
  <c r="O106" i="38"/>
  <c r="N106" i="38"/>
  <c r="P105" i="38"/>
  <c r="O105" i="38"/>
  <c r="N105" i="38"/>
  <c r="P104" i="38"/>
  <c r="O104" i="38"/>
  <c r="N104" i="38"/>
  <c r="P103" i="38"/>
  <c r="O103" i="38"/>
  <c r="N103" i="38"/>
  <c r="P102" i="38"/>
  <c r="O102" i="38"/>
  <c r="N102" i="38"/>
  <c r="P101" i="38"/>
  <c r="O101" i="38"/>
  <c r="N101" i="38"/>
  <c r="P100" i="38"/>
  <c r="O100" i="38"/>
  <c r="N100" i="38"/>
  <c r="P99" i="38"/>
  <c r="O99" i="38"/>
  <c r="N99" i="38"/>
  <c r="P98" i="38"/>
  <c r="O98" i="38"/>
  <c r="N98" i="38"/>
  <c r="P97" i="38"/>
  <c r="O97" i="38"/>
  <c r="N97" i="38"/>
  <c r="P96" i="38"/>
  <c r="O96" i="38"/>
  <c r="N96" i="38"/>
  <c r="P95" i="38"/>
  <c r="O95" i="38"/>
  <c r="N95" i="38"/>
  <c r="P94" i="38"/>
  <c r="O94" i="38"/>
  <c r="N94" i="38"/>
  <c r="P93" i="38"/>
  <c r="O93" i="38"/>
  <c r="N93" i="38"/>
  <c r="P92" i="38"/>
  <c r="O92" i="38"/>
  <c r="N92" i="38"/>
  <c r="P91" i="38"/>
  <c r="O91" i="38"/>
  <c r="N91" i="38"/>
  <c r="P90" i="38"/>
  <c r="O90" i="38"/>
  <c r="N90" i="38"/>
  <c r="P89" i="38"/>
  <c r="O89" i="38"/>
  <c r="N89" i="38"/>
  <c r="P88" i="38"/>
  <c r="O88" i="38"/>
  <c r="N88" i="38"/>
  <c r="P87" i="38"/>
  <c r="O87" i="38"/>
  <c r="N87" i="38"/>
  <c r="P86" i="38"/>
  <c r="O86" i="38"/>
  <c r="N86" i="38"/>
  <c r="P85" i="38"/>
  <c r="O85" i="38"/>
  <c r="N85" i="38"/>
  <c r="P84" i="38"/>
  <c r="O84" i="38"/>
  <c r="N84" i="38"/>
  <c r="P83" i="38"/>
  <c r="O83" i="38"/>
  <c r="N83" i="38"/>
  <c r="P82" i="38"/>
  <c r="O82" i="38"/>
  <c r="N82" i="38"/>
  <c r="P81" i="38"/>
  <c r="O81" i="38"/>
  <c r="N81" i="38"/>
  <c r="P80" i="38"/>
  <c r="O80" i="38"/>
  <c r="N80" i="38"/>
  <c r="P79" i="38"/>
  <c r="O79" i="38"/>
  <c r="N79" i="38"/>
  <c r="P78" i="38"/>
  <c r="O78" i="38"/>
  <c r="N78" i="38"/>
  <c r="P77" i="38"/>
  <c r="O77" i="38"/>
  <c r="N77" i="38"/>
  <c r="P76" i="38"/>
  <c r="O76" i="38"/>
  <c r="N76" i="38"/>
  <c r="P75" i="38"/>
  <c r="O75" i="38"/>
  <c r="N75" i="38"/>
  <c r="P74" i="38"/>
  <c r="O74" i="38"/>
  <c r="N74" i="38"/>
  <c r="P73" i="38"/>
  <c r="O73" i="38"/>
  <c r="N73" i="38"/>
  <c r="P72" i="38"/>
  <c r="O72" i="38"/>
  <c r="N72" i="38"/>
  <c r="P71" i="38"/>
  <c r="O71" i="38"/>
  <c r="N71" i="38"/>
  <c r="P70" i="38"/>
  <c r="O70" i="38"/>
  <c r="N70" i="38"/>
  <c r="P69" i="38"/>
  <c r="O69" i="38"/>
  <c r="N69" i="38"/>
  <c r="P68" i="38"/>
  <c r="O68" i="38"/>
  <c r="N68" i="38"/>
  <c r="P67" i="38"/>
  <c r="O67" i="38"/>
  <c r="N67" i="38"/>
  <c r="P66" i="38"/>
  <c r="O66" i="38"/>
  <c r="N66" i="38"/>
  <c r="P65" i="38"/>
  <c r="O65" i="38"/>
  <c r="N65" i="38"/>
  <c r="P64" i="38"/>
  <c r="O64" i="38"/>
  <c r="N64" i="38"/>
  <c r="P63" i="38"/>
  <c r="O63" i="38"/>
  <c r="N63" i="38"/>
  <c r="P62" i="38"/>
  <c r="O62" i="38"/>
  <c r="N62" i="38"/>
  <c r="P61" i="38"/>
  <c r="O61" i="38"/>
  <c r="N61" i="38"/>
  <c r="P60" i="38"/>
  <c r="O60" i="38"/>
  <c r="N60" i="38"/>
  <c r="P59" i="38"/>
  <c r="O59" i="38"/>
  <c r="N59" i="38"/>
  <c r="P58" i="38"/>
  <c r="O58" i="38"/>
  <c r="N58" i="38"/>
  <c r="P57" i="38"/>
  <c r="O57" i="38"/>
  <c r="N57" i="38"/>
  <c r="P56" i="38"/>
  <c r="O56" i="38"/>
  <c r="N56" i="38"/>
  <c r="P55" i="38"/>
  <c r="O55" i="38"/>
  <c r="N55" i="38"/>
  <c r="P54" i="38"/>
  <c r="O54" i="38"/>
  <c r="N54" i="38"/>
  <c r="P53" i="38"/>
  <c r="O53" i="38"/>
  <c r="N53" i="38"/>
  <c r="P52" i="38"/>
  <c r="O52" i="38"/>
  <c r="N52" i="38"/>
  <c r="P51" i="38"/>
  <c r="O51" i="38"/>
  <c r="N51" i="38"/>
  <c r="P50" i="38"/>
  <c r="O50" i="38"/>
  <c r="N50" i="38"/>
  <c r="P49" i="38"/>
  <c r="O49" i="38"/>
  <c r="N49" i="38"/>
  <c r="P48" i="38"/>
  <c r="O48" i="38"/>
  <c r="N48" i="38"/>
  <c r="P47" i="38"/>
  <c r="O47" i="38"/>
  <c r="N47" i="38"/>
  <c r="P46" i="38"/>
  <c r="O46" i="38"/>
  <c r="N46" i="38"/>
  <c r="P45" i="38"/>
  <c r="O45" i="38"/>
  <c r="N45" i="38"/>
  <c r="P44" i="38"/>
  <c r="O44" i="38"/>
  <c r="N44" i="38"/>
  <c r="P43" i="38"/>
  <c r="O43" i="38"/>
  <c r="N43" i="38"/>
  <c r="P42" i="38"/>
  <c r="O42" i="38"/>
  <c r="N42" i="38"/>
  <c r="P41" i="38"/>
  <c r="O41" i="38"/>
  <c r="N41" i="38"/>
  <c r="P40" i="38"/>
  <c r="O40" i="38"/>
  <c r="N40" i="38"/>
  <c r="P39" i="38"/>
  <c r="O39" i="38"/>
  <c r="N39" i="38"/>
  <c r="P38" i="38"/>
  <c r="O38" i="38"/>
  <c r="N38" i="38"/>
  <c r="P37" i="38"/>
  <c r="O37" i="38"/>
  <c r="N37" i="38"/>
  <c r="P36" i="38"/>
  <c r="O36" i="38"/>
  <c r="N36" i="38"/>
  <c r="P35" i="38"/>
  <c r="O35" i="38"/>
  <c r="N35" i="38"/>
  <c r="P34" i="38"/>
  <c r="O34" i="38"/>
  <c r="N34" i="38"/>
  <c r="P33" i="38"/>
  <c r="O33" i="38"/>
  <c r="N33" i="38"/>
  <c r="P32" i="38"/>
  <c r="O32" i="38"/>
  <c r="N32" i="38"/>
  <c r="P31" i="38"/>
  <c r="O31" i="38"/>
  <c r="N31" i="38"/>
  <c r="P30" i="38"/>
  <c r="O30" i="38"/>
  <c r="N30" i="38"/>
  <c r="P29" i="38"/>
  <c r="O29" i="38"/>
  <c r="N29" i="38"/>
  <c r="P28" i="38"/>
  <c r="O28" i="38"/>
  <c r="N28" i="38"/>
  <c r="P27" i="38"/>
  <c r="O27" i="38"/>
  <c r="N27" i="38"/>
  <c r="P26" i="38"/>
  <c r="O26" i="38"/>
  <c r="N26" i="38"/>
  <c r="P25" i="38"/>
  <c r="O25" i="38"/>
  <c r="N25" i="38"/>
  <c r="P24" i="38"/>
  <c r="O24" i="38"/>
  <c r="N24" i="38"/>
  <c r="P23" i="38"/>
  <c r="O23" i="38"/>
  <c r="N23" i="38"/>
  <c r="P22" i="38"/>
  <c r="O22" i="38"/>
  <c r="N22" i="38"/>
  <c r="P21" i="38"/>
  <c r="O21" i="38"/>
  <c r="N21" i="38"/>
  <c r="P20" i="38"/>
  <c r="O20" i="38"/>
  <c r="N20" i="38"/>
  <c r="P19" i="38"/>
  <c r="O19" i="38"/>
  <c r="N19" i="38"/>
  <c r="P18" i="38"/>
  <c r="O18" i="38"/>
  <c r="N18" i="38"/>
  <c r="P17" i="38"/>
  <c r="O17" i="38"/>
  <c r="N17" i="38"/>
  <c r="P16" i="38"/>
  <c r="O16" i="38"/>
  <c r="N16" i="38"/>
  <c r="P15" i="38"/>
  <c r="O15" i="38"/>
  <c r="N15" i="38"/>
  <c r="P14" i="38"/>
  <c r="O14" i="38"/>
  <c r="N14" i="38"/>
  <c r="P13" i="38"/>
  <c r="O13" i="38"/>
  <c r="N13" i="38"/>
  <c r="P12" i="38"/>
  <c r="O12" i="38"/>
  <c r="N12" i="38"/>
  <c r="P11" i="38"/>
  <c r="O11" i="38"/>
  <c r="N11" i="38"/>
  <c r="P10" i="38"/>
  <c r="O10" i="38"/>
  <c r="N10" i="38"/>
  <c r="P9" i="38"/>
  <c r="O9" i="38"/>
  <c r="N9" i="38"/>
  <c r="P8" i="38"/>
  <c r="O8" i="38"/>
  <c r="N8" i="38"/>
  <c r="P7" i="38"/>
  <c r="O7" i="38"/>
  <c r="N7" i="38"/>
  <c r="P6" i="38"/>
  <c r="O6" i="38"/>
  <c r="N6" i="38"/>
  <c r="P5" i="38"/>
  <c r="O5" i="38"/>
  <c r="N5" i="38"/>
  <c r="P4" i="38"/>
  <c r="O4" i="38"/>
  <c r="N4" i="38"/>
  <c r="P84" i="37"/>
  <c r="O84" i="37"/>
  <c r="N84" i="37"/>
  <c r="M84" i="37"/>
  <c r="L84" i="37"/>
  <c r="K84" i="37"/>
  <c r="J84" i="37"/>
  <c r="I84" i="37"/>
  <c r="H84" i="37"/>
  <c r="G84" i="37"/>
  <c r="F84" i="37"/>
  <c r="E84" i="37"/>
  <c r="D84" i="37"/>
  <c r="C84" i="37"/>
  <c r="P47" i="37"/>
  <c r="O47" i="37"/>
  <c r="N47" i="37"/>
  <c r="M47" i="37"/>
  <c r="L47" i="37"/>
  <c r="K47" i="37"/>
  <c r="J47" i="37"/>
  <c r="I47" i="37"/>
  <c r="H47" i="37"/>
  <c r="G47" i="37"/>
  <c r="F47" i="37"/>
  <c r="E47" i="37"/>
  <c r="D47" i="37"/>
  <c r="C47" i="37"/>
  <c r="H34" i="36"/>
  <c r="G34" i="36"/>
  <c r="F34" i="36"/>
  <c r="E34" i="36"/>
  <c r="D34" i="36"/>
  <c r="C34" i="36"/>
  <c r="J28" i="36"/>
  <c r="I28" i="36"/>
  <c r="J26" i="36"/>
  <c r="I26" i="36"/>
  <c r="J25" i="36"/>
  <c r="I25" i="36"/>
  <c r="J24" i="36"/>
  <c r="I24" i="36"/>
  <c r="J22" i="36"/>
  <c r="I22" i="36"/>
  <c r="I20" i="36"/>
  <c r="J16" i="36"/>
  <c r="I16" i="36"/>
  <c r="J15" i="36"/>
  <c r="I15" i="36"/>
  <c r="J11" i="36"/>
  <c r="I11" i="36"/>
  <c r="J9" i="36"/>
  <c r="J8" i="36"/>
  <c r="I8" i="36"/>
  <c r="J7" i="36"/>
  <c r="I7" i="36"/>
  <c r="J6" i="36"/>
  <c r="I6" i="36"/>
  <c r="J5" i="36"/>
  <c r="J34" i="36" s="1"/>
  <c r="I5" i="36"/>
  <c r="I4" i="36"/>
  <c r="I34" i="36" s="1"/>
  <c r="H7" i="34"/>
  <c r="G7" i="34"/>
  <c r="J7" i="34" s="1"/>
  <c r="F7" i="34"/>
  <c r="E7" i="34"/>
  <c r="D7" i="34"/>
  <c r="C7" i="34"/>
  <c r="B7" i="34"/>
  <c r="J6" i="34"/>
  <c r="I6" i="34"/>
  <c r="I7" i="34" s="1"/>
  <c r="J5" i="34"/>
  <c r="I5" i="34"/>
  <c r="J4" i="34"/>
  <c r="I4" i="34"/>
  <c r="F68" i="33"/>
  <c r="H68" i="33" s="1"/>
  <c r="E68" i="33"/>
  <c r="G68" i="33" s="1"/>
  <c r="H67" i="33"/>
  <c r="G67" i="33"/>
  <c r="H66" i="33"/>
  <c r="G66" i="33"/>
  <c r="H65" i="33"/>
  <c r="G65" i="33"/>
  <c r="H64" i="33"/>
  <c r="G64" i="33"/>
  <c r="H63" i="33"/>
  <c r="G63" i="33"/>
  <c r="H62" i="33"/>
  <c r="G62" i="33"/>
  <c r="H61" i="33"/>
  <c r="G61" i="33"/>
  <c r="H60" i="33"/>
  <c r="G60" i="33"/>
  <c r="H59" i="33"/>
  <c r="G59" i="33"/>
  <c r="H58" i="33"/>
  <c r="G58" i="33"/>
  <c r="H57" i="33"/>
  <c r="G57" i="33"/>
  <c r="H56" i="33"/>
  <c r="G56" i="33"/>
  <c r="H55" i="33"/>
  <c r="G55" i="33"/>
  <c r="H54" i="33"/>
  <c r="G54" i="33"/>
  <c r="H53" i="33"/>
  <c r="G53" i="33"/>
  <c r="H52" i="33"/>
  <c r="G52" i="33"/>
  <c r="H51" i="33"/>
  <c r="G51" i="33"/>
  <c r="H50" i="33"/>
  <c r="G50" i="33"/>
  <c r="H49" i="33"/>
  <c r="G49" i="33"/>
  <c r="H48" i="33"/>
  <c r="G48" i="33"/>
  <c r="H47" i="33"/>
  <c r="G47" i="33"/>
  <c r="H46" i="33"/>
  <c r="G46" i="33"/>
  <c r="H45" i="33"/>
  <c r="G45" i="33"/>
  <c r="H44" i="33"/>
  <c r="G44" i="33"/>
  <c r="H43" i="33"/>
  <c r="G43" i="33"/>
  <c r="H42" i="33"/>
  <c r="G42" i="33"/>
  <c r="H41" i="33"/>
  <c r="G41" i="33"/>
  <c r="H40" i="33"/>
  <c r="G40" i="33"/>
  <c r="H39" i="33"/>
  <c r="G39" i="33"/>
  <c r="H38" i="33"/>
  <c r="G38" i="33"/>
  <c r="F38" i="43" l="1"/>
  <c r="G18" i="43"/>
  <c r="H38" i="43"/>
  <c r="J18" i="43"/>
  <c r="D18" i="43"/>
  <c r="D38" i="43" s="1"/>
  <c r="I37" i="43"/>
  <c r="J37" i="43" s="1"/>
  <c r="G12" i="43"/>
  <c r="I38" i="43" l="1"/>
  <c r="J38" i="43" s="1"/>
  <c r="G38" i="43"/>
  <c r="D17" i="30" l="1"/>
  <c r="D18" i="30" s="1"/>
  <c r="H15" i="30"/>
  <c r="H17" i="30" s="1"/>
  <c r="H18" i="30" s="1"/>
  <c r="E36" i="28" l="1"/>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E6" i="28"/>
  <c r="E5" i="28"/>
  <c r="G48" i="26"/>
  <c r="G47" i="26"/>
  <c r="G45" i="26"/>
  <c r="G44" i="26"/>
  <c r="G43" i="26"/>
  <c r="G41" i="26"/>
  <c r="G40" i="26"/>
  <c r="G39" i="26"/>
  <c r="G37" i="26"/>
  <c r="G36" i="26"/>
  <c r="G33" i="26"/>
  <c r="G32" i="26"/>
  <c r="G31" i="26"/>
  <c r="G30" i="26"/>
  <c r="G29" i="26"/>
  <c r="G28" i="26"/>
  <c r="G26" i="26"/>
  <c r="G25" i="26"/>
  <c r="G24" i="26"/>
  <c r="G23" i="26"/>
  <c r="G22" i="26"/>
  <c r="G21" i="26"/>
  <c r="G20" i="26"/>
  <c r="G19" i="26"/>
  <c r="G18" i="26"/>
  <c r="G17" i="26"/>
  <c r="G16" i="26"/>
  <c r="G15" i="26"/>
  <c r="G14" i="26"/>
  <c r="G13" i="26"/>
  <c r="G12" i="26"/>
  <c r="G10" i="26"/>
  <c r="G9" i="26"/>
  <c r="G7" i="26"/>
  <c r="G6" i="26"/>
  <c r="G5" i="26"/>
  <c r="G4" i="26"/>
  <c r="D40" i="22"/>
  <c r="E40" i="22" s="1"/>
  <c r="C40" i="22"/>
  <c r="K55" i="21"/>
  <c r="J55" i="21"/>
  <c r="H55" i="21"/>
  <c r="G55" i="21"/>
  <c r="F55" i="21"/>
  <c r="D55" i="21"/>
  <c r="C55" i="21"/>
  <c r="L54" i="21"/>
  <c r="I54" i="21"/>
  <c r="E54" i="21"/>
  <c r="L53" i="21"/>
  <c r="I53" i="21"/>
  <c r="E53" i="21"/>
  <c r="L52" i="21"/>
  <c r="I52" i="21"/>
  <c r="L51" i="21"/>
  <c r="I51" i="21"/>
  <c r="E51" i="21"/>
  <c r="L50" i="21"/>
  <c r="I50" i="21"/>
  <c r="E50" i="21"/>
  <c r="L49" i="21"/>
  <c r="I49" i="21"/>
  <c r="E49" i="21"/>
  <c r="L48" i="21"/>
  <c r="I48" i="21"/>
  <c r="E48" i="21"/>
  <c r="L47" i="21"/>
  <c r="I47" i="21"/>
  <c r="E47" i="21"/>
  <c r="L46" i="21"/>
  <c r="I46" i="21"/>
  <c r="E46" i="21"/>
  <c r="L45" i="21"/>
  <c r="I45" i="21"/>
  <c r="E45" i="21"/>
  <c r="L44" i="21"/>
  <c r="I44" i="21"/>
  <c r="E44" i="21"/>
  <c r="L43" i="21"/>
  <c r="I43" i="21"/>
  <c r="E43" i="21"/>
  <c r="L42" i="21"/>
  <c r="I42" i="21"/>
  <c r="E42" i="21"/>
  <c r="L41" i="21"/>
  <c r="I41" i="21"/>
  <c r="E41" i="21"/>
  <c r="L40" i="21"/>
  <c r="I40" i="21"/>
  <c r="E40" i="21"/>
  <c r="L39" i="21"/>
  <c r="I39" i="21"/>
  <c r="E39" i="21"/>
  <c r="L38" i="21"/>
  <c r="I38" i="21"/>
  <c r="E38" i="21"/>
  <c r="L37" i="21"/>
  <c r="I37" i="21"/>
  <c r="E37" i="21"/>
  <c r="L36" i="21"/>
  <c r="I36" i="21"/>
  <c r="E36" i="21"/>
  <c r="L35" i="21"/>
  <c r="I35" i="21"/>
  <c r="E35" i="21"/>
  <c r="L34" i="21"/>
  <c r="I34" i="21"/>
  <c r="E34" i="21"/>
  <c r="L33" i="21"/>
  <c r="I33" i="21"/>
  <c r="E33" i="21"/>
  <c r="L32" i="21"/>
  <c r="I32" i="21"/>
  <c r="E32" i="21"/>
  <c r="L31" i="21"/>
  <c r="I31" i="21"/>
  <c r="E31" i="21"/>
  <c r="L30" i="21"/>
  <c r="I30" i="21"/>
  <c r="E30" i="21"/>
  <c r="L29" i="21"/>
  <c r="I29" i="21"/>
  <c r="E29" i="21"/>
  <c r="L28" i="21"/>
  <c r="I28" i="21"/>
  <c r="E28" i="21"/>
  <c r="L27" i="21"/>
  <c r="I27" i="21"/>
  <c r="E27" i="21"/>
  <c r="L26" i="21"/>
  <c r="I26" i="21"/>
  <c r="E26" i="21"/>
  <c r="L25" i="21"/>
  <c r="I25" i="21"/>
  <c r="E25" i="21"/>
  <c r="L24" i="21"/>
  <c r="I24" i="21"/>
  <c r="E24" i="21"/>
  <c r="L23" i="21"/>
  <c r="I23" i="21"/>
  <c r="E23" i="21"/>
  <c r="L22" i="21"/>
  <c r="I22" i="21"/>
  <c r="E22" i="21"/>
  <c r="L21" i="21"/>
  <c r="I21" i="21"/>
  <c r="E21" i="21"/>
  <c r="L20" i="21"/>
  <c r="I20" i="21"/>
  <c r="E20" i="21"/>
  <c r="L19" i="21"/>
  <c r="I19" i="21"/>
  <c r="E19" i="21"/>
  <c r="L18" i="21"/>
  <c r="I18" i="21"/>
  <c r="E18" i="21"/>
  <c r="L17" i="21"/>
  <c r="I17" i="21"/>
  <c r="E17" i="21"/>
  <c r="L16" i="21"/>
  <c r="I16" i="21"/>
  <c r="E16" i="21"/>
  <c r="L15" i="21"/>
  <c r="I15" i="21"/>
  <c r="E15" i="21"/>
  <c r="L14" i="21"/>
  <c r="I14" i="21"/>
  <c r="E14" i="21"/>
  <c r="L13" i="21"/>
  <c r="I13" i="21"/>
  <c r="E13" i="21"/>
  <c r="L12" i="21"/>
  <c r="I12" i="21"/>
  <c r="E12" i="21"/>
  <c r="L11" i="21"/>
  <c r="I11" i="21"/>
  <c r="E11" i="21"/>
  <c r="L10" i="21"/>
  <c r="I10" i="21"/>
  <c r="E10" i="21"/>
  <c r="I9" i="21"/>
  <c r="E9" i="21"/>
  <c r="L8" i="21"/>
  <c r="I8" i="21"/>
  <c r="E8" i="21"/>
  <c r="L7" i="21"/>
  <c r="I7" i="21"/>
  <c r="E7" i="21"/>
  <c r="E55" i="21" s="1"/>
  <c r="L6" i="21"/>
  <c r="I6" i="21"/>
  <c r="E6" i="21"/>
  <c r="L5" i="21"/>
  <c r="I5" i="21"/>
  <c r="I55" i="21" s="1"/>
  <c r="E5" i="21"/>
  <c r="K76" i="19" l="1"/>
  <c r="K75" i="19"/>
  <c r="J75" i="19"/>
  <c r="I75" i="19"/>
  <c r="H75" i="19"/>
  <c r="G75" i="19"/>
  <c r="F75" i="19"/>
  <c r="E75" i="19"/>
  <c r="D75" i="19"/>
  <c r="C75" i="19"/>
  <c r="K72" i="19"/>
  <c r="J72" i="19"/>
  <c r="I72" i="19"/>
  <c r="H72" i="19"/>
  <c r="G72" i="19"/>
  <c r="F72" i="19"/>
  <c r="E72" i="19"/>
  <c r="D72" i="19"/>
  <c r="C72" i="19"/>
  <c r="K68" i="19"/>
  <c r="J68" i="19"/>
  <c r="I68" i="19"/>
  <c r="H68" i="19"/>
  <c r="G68" i="19"/>
  <c r="F68" i="19"/>
  <c r="E68" i="19"/>
  <c r="D68" i="19"/>
  <c r="C68" i="19"/>
  <c r="K59" i="19"/>
  <c r="J59" i="19"/>
  <c r="I59" i="19"/>
  <c r="H59" i="19"/>
  <c r="G59" i="19"/>
  <c r="F59" i="19"/>
  <c r="E59" i="19"/>
  <c r="D59" i="19"/>
  <c r="C59" i="19"/>
  <c r="K57" i="19"/>
  <c r="J57" i="19"/>
  <c r="I57" i="19"/>
  <c r="H57" i="19"/>
  <c r="G57" i="19"/>
  <c r="F57" i="19"/>
  <c r="E57" i="19"/>
  <c r="D57" i="19"/>
  <c r="C57" i="19"/>
  <c r="K50" i="19"/>
  <c r="J50" i="19"/>
  <c r="I50" i="19"/>
  <c r="H50" i="19"/>
  <c r="G50" i="19"/>
  <c r="G76" i="19" s="1"/>
  <c r="F50" i="19"/>
  <c r="E50" i="19"/>
  <c r="D50" i="19"/>
  <c r="C50" i="19"/>
  <c r="C76" i="19" s="1"/>
  <c r="K46" i="19"/>
  <c r="J46" i="19"/>
  <c r="I46" i="19"/>
  <c r="H46" i="19"/>
  <c r="H76" i="19" s="1"/>
  <c r="G46" i="19"/>
  <c r="F46" i="19"/>
  <c r="E46" i="19"/>
  <c r="D46" i="19"/>
  <c r="D76" i="19" s="1"/>
  <c r="C46" i="19"/>
  <c r="K22" i="19"/>
  <c r="J22" i="19"/>
  <c r="I22" i="19"/>
  <c r="I52" i="19" s="1"/>
  <c r="H22" i="19"/>
  <c r="G22" i="19"/>
  <c r="F22" i="19"/>
  <c r="E22" i="19"/>
  <c r="E52" i="19" s="1"/>
  <c r="D22" i="19"/>
  <c r="C22" i="19"/>
  <c r="K12" i="19"/>
  <c r="K52" i="19" s="1"/>
  <c r="J12" i="19"/>
  <c r="J76" i="19" s="1"/>
  <c r="I12" i="19"/>
  <c r="I51" i="19" s="1"/>
  <c r="H12" i="19"/>
  <c r="H52" i="19" s="1"/>
  <c r="G12" i="19"/>
  <c r="G51" i="19" s="1"/>
  <c r="F12" i="19"/>
  <c r="F76" i="19" s="1"/>
  <c r="E12" i="19"/>
  <c r="E51" i="19" s="1"/>
  <c r="D12" i="19"/>
  <c r="D52" i="19" s="1"/>
  <c r="C12" i="19"/>
  <c r="C52" i="19" s="1"/>
  <c r="J51" i="19" l="1"/>
  <c r="C51" i="19"/>
  <c r="K51" i="19"/>
  <c r="J52" i="19"/>
  <c r="D51" i="19"/>
  <c r="H51" i="19"/>
  <c r="G52" i="19"/>
  <c r="E76" i="19"/>
  <c r="I76" i="19"/>
  <c r="F51" i="19"/>
  <c r="F52" i="19"/>
  <c r="N86" i="18" l="1"/>
  <c r="N85" i="18"/>
  <c r="N84" i="18"/>
  <c r="N83" i="18"/>
  <c r="N82" i="18"/>
  <c r="N81" i="18"/>
  <c r="N80" i="18"/>
  <c r="N79" i="18"/>
  <c r="N78" i="18"/>
  <c r="N77" i="18"/>
  <c r="N76" i="18"/>
  <c r="N74" i="18"/>
  <c r="M74" i="18"/>
  <c r="L74" i="18"/>
  <c r="K74" i="18"/>
  <c r="H74" i="18"/>
  <c r="G74" i="18"/>
  <c r="F74" i="18"/>
  <c r="J74" i="18" s="1"/>
  <c r="E74" i="18"/>
  <c r="D74" i="18"/>
  <c r="C74" i="18"/>
  <c r="I74" i="18" s="1"/>
  <c r="N73" i="18"/>
  <c r="J73" i="18"/>
  <c r="I73" i="18"/>
  <c r="N72" i="18"/>
  <c r="N71" i="18"/>
  <c r="M71" i="18"/>
  <c r="L71" i="18"/>
  <c r="K71" i="18"/>
  <c r="H71" i="18"/>
  <c r="G71" i="18"/>
  <c r="F71" i="18"/>
  <c r="J71" i="18" s="1"/>
  <c r="E71" i="18"/>
  <c r="D71" i="18"/>
  <c r="C71" i="18"/>
  <c r="I71" i="18" s="1"/>
  <c r="N70" i="18"/>
  <c r="J70" i="18"/>
  <c r="I70" i="18"/>
  <c r="N69" i="18"/>
  <c r="J69" i="18"/>
  <c r="I69" i="18"/>
  <c r="M67" i="18"/>
  <c r="L67" i="18"/>
  <c r="K67" i="18"/>
  <c r="N67" i="18" s="1"/>
  <c r="H67" i="18"/>
  <c r="G67" i="18"/>
  <c r="F67" i="18"/>
  <c r="E67" i="18"/>
  <c r="D67" i="18"/>
  <c r="C67" i="18"/>
  <c r="N66" i="18"/>
  <c r="J66" i="18"/>
  <c r="I66" i="18"/>
  <c r="N65" i="18"/>
  <c r="J65" i="18"/>
  <c r="I65" i="18"/>
  <c r="N64" i="18"/>
  <c r="J64" i="18"/>
  <c r="I64" i="18"/>
  <c r="N63" i="18"/>
  <c r="J63" i="18"/>
  <c r="I63" i="18"/>
  <c r="N62" i="18"/>
  <c r="J62" i="18"/>
  <c r="I62" i="18"/>
  <c r="N61" i="18"/>
  <c r="J61" i="18"/>
  <c r="I61" i="18"/>
  <c r="N60" i="18"/>
  <c r="J60" i="18"/>
  <c r="J67" i="18" s="1"/>
  <c r="I60" i="18"/>
  <c r="I67" i="18" s="1"/>
  <c r="M58" i="18"/>
  <c r="L58" i="18"/>
  <c r="K58" i="18"/>
  <c r="N58" i="18" s="1"/>
  <c r="I58" i="18"/>
  <c r="H58" i="18"/>
  <c r="G58" i="18"/>
  <c r="F58" i="18"/>
  <c r="E58" i="18"/>
  <c r="D58" i="18"/>
  <c r="C58" i="18"/>
  <c r="N57" i="18"/>
  <c r="J57" i="18"/>
  <c r="J58" i="18" s="1"/>
  <c r="I57" i="18"/>
  <c r="M56" i="18"/>
  <c r="L56" i="18"/>
  <c r="K56" i="18"/>
  <c r="N56" i="18" s="1"/>
  <c r="H56" i="18"/>
  <c r="G56" i="18"/>
  <c r="F56" i="18"/>
  <c r="E56" i="18"/>
  <c r="D56" i="18"/>
  <c r="C56" i="18"/>
  <c r="N55" i="18"/>
  <c r="J55" i="18"/>
  <c r="I55" i="18"/>
  <c r="N54" i="18"/>
  <c r="J54" i="18"/>
  <c r="I54" i="18"/>
  <c r="N53" i="18"/>
  <c r="J53" i="18"/>
  <c r="J56" i="18" s="1"/>
  <c r="I53" i="18"/>
  <c r="I56" i="18" s="1"/>
  <c r="M50" i="18"/>
  <c r="L50" i="18"/>
  <c r="K50" i="18"/>
  <c r="N50" i="18" s="1"/>
  <c r="H50" i="18"/>
  <c r="G50" i="18"/>
  <c r="F50" i="18"/>
  <c r="E50" i="18"/>
  <c r="D50" i="18"/>
  <c r="C50" i="18"/>
  <c r="N49" i="18"/>
  <c r="J49" i="18"/>
  <c r="I49" i="18"/>
  <c r="N48" i="18"/>
  <c r="J48" i="18"/>
  <c r="J50" i="18" s="1"/>
  <c r="I48" i="18"/>
  <c r="I50" i="18" s="1"/>
  <c r="M46" i="18"/>
  <c r="L46" i="18"/>
  <c r="K46" i="18"/>
  <c r="N46" i="18" s="1"/>
  <c r="H46" i="18"/>
  <c r="G46" i="18"/>
  <c r="F46" i="18"/>
  <c r="E46" i="18"/>
  <c r="D46" i="18"/>
  <c r="C46" i="18"/>
  <c r="N45" i="18"/>
  <c r="J45" i="18"/>
  <c r="I45" i="18"/>
  <c r="N44" i="18"/>
  <c r="J44" i="18"/>
  <c r="I44" i="18"/>
  <c r="N43" i="18"/>
  <c r="J43" i="18"/>
  <c r="I43" i="18"/>
  <c r="N42" i="18"/>
  <c r="J42" i="18"/>
  <c r="I42" i="18"/>
  <c r="N41" i="18"/>
  <c r="J41" i="18"/>
  <c r="I41" i="18"/>
  <c r="N40" i="18"/>
  <c r="J40" i="18"/>
  <c r="I40" i="18"/>
  <c r="N39" i="18"/>
  <c r="J39" i="18"/>
  <c r="I39" i="18"/>
  <c r="N38" i="18"/>
  <c r="J38" i="18"/>
  <c r="I38" i="18"/>
  <c r="N37" i="18"/>
  <c r="J37" i="18"/>
  <c r="I37" i="18"/>
  <c r="N36" i="18"/>
  <c r="J36" i="18"/>
  <c r="I36" i="18"/>
  <c r="N35" i="18"/>
  <c r="J35" i="18"/>
  <c r="I35" i="18"/>
  <c r="N34" i="18"/>
  <c r="J34" i="18"/>
  <c r="I34" i="18"/>
  <c r="N33" i="18"/>
  <c r="J33" i="18"/>
  <c r="I33" i="18"/>
  <c r="N32" i="18"/>
  <c r="J32" i="18"/>
  <c r="I32" i="18"/>
  <c r="N31" i="18"/>
  <c r="J31" i="18"/>
  <c r="I31" i="18"/>
  <c r="N30" i="18"/>
  <c r="J30" i="18"/>
  <c r="I30" i="18"/>
  <c r="N29" i="18"/>
  <c r="J29" i="18"/>
  <c r="I29" i="18"/>
  <c r="N28" i="18"/>
  <c r="J28" i="18"/>
  <c r="I28" i="18"/>
  <c r="N27" i="18"/>
  <c r="J27" i="18"/>
  <c r="I27" i="18"/>
  <c r="N26" i="18"/>
  <c r="J26" i="18"/>
  <c r="I26" i="18"/>
  <c r="N25" i="18"/>
  <c r="J25" i="18"/>
  <c r="I25" i="18"/>
  <c r="N24" i="18"/>
  <c r="J24" i="18"/>
  <c r="J46" i="18" s="1"/>
  <c r="I24" i="18"/>
  <c r="I46" i="18" s="1"/>
  <c r="M22" i="18"/>
  <c r="L22" i="18"/>
  <c r="K22" i="18"/>
  <c r="N22" i="18" s="1"/>
  <c r="H22" i="18"/>
  <c r="G22" i="18"/>
  <c r="F22" i="18"/>
  <c r="E22" i="18"/>
  <c r="D22" i="18"/>
  <c r="C22" i="18"/>
  <c r="N21" i="18"/>
  <c r="J21" i="18"/>
  <c r="I21" i="18"/>
  <c r="N20" i="18"/>
  <c r="J20" i="18"/>
  <c r="I20" i="18"/>
  <c r="N19" i="18"/>
  <c r="J19" i="18"/>
  <c r="I19" i="18"/>
  <c r="N18" i="18"/>
  <c r="J18" i="18"/>
  <c r="I18" i="18"/>
  <c r="N17" i="18"/>
  <c r="J17" i="18"/>
  <c r="I17" i="18"/>
  <c r="N16" i="18"/>
  <c r="J16" i="18"/>
  <c r="I16" i="18"/>
  <c r="I22" i="18" s="1"/>
  <c r="N15" i="18"/>
  <c r="J15" i="18"/>
  <c r="I15" i="18"/>
  <c r="N14" i="18"/>
  <c r="J14" i="18"/>
  <c r="J22" i="18" s="1"/>
  <c r="I14" i="18"/>
  <c r="M12" i="18"/>
  <c r="M51" i="18" s="1"/>
  <c r="M75" i="18" s="1"/>
  <c r="L12" i="18"/>
  <c r="L51" i="18" s="1"/>
  <c r="L75" i="18" s="1"/>
  <c r="K12" i="18"/>
  <c r="K51" i="18" s="1"/>
  <c r="H12" i="18"/>
  <c r="H51" i="18" s="1"/>
  <c r="H75" i="18" s="1"/>
  <c r="G12" i="18"/>
  <c r="G51" i="18" s="1"/>
  <c r="G75" i="18" s="1"/>
  <c r="F12" i="18"/>
  <c r="F51" i="18" s="1"/>
  <c r="F75" i="18" s="1"/>
  <c r="E12" i="18"/>
  <c r="E51" i="18" s="1"/>
  <c r="E75" i="18" s="1"/>
  <c r="D12" i="18"/>
  <c r="D51" i="18" s="1"/>
  <c r="D75" i="18" s="1"/>
  <c r="C12" i="18"/>
  <c r="C51" i="18" s="1"/>
  <c r="C75" i="18" s="1"/>
  <c r="N11" i="18"/>
  <c r="J11" i="18"/>
  <c r="I11" i="18"/>
  <c r="N10" i="18"/>
  <c r="J10" i="18"/>
  <c r="I10" i="18"/>
  <c r="I12" i="18" s="1"/>
  <c r="I51" i="18" s="1"/>
  <c r="I75" i="18" s="1"/>
  <c r="N9" i="18"/>
  <c r="J9" i="18"/>
  <c r="I9" i="18"/>
  <c r="N8" i="18"/>
  <c r="J8" i="18"/>
  <c r="J12" i="18" s="1"/>
  <c r="I8" i="18"/>
  <c r="K75" i="18" l="1"/>
  <c r="N51" i="18"/>
  <c r="N75" i="18" s="1"/>
  <c r="J51" i="18"/>
  <c r="J75" i="18" s="1"/>
  <c r="N12" i="18"/>
  <c r="F59" i="17" l="1"/>
  <c r="E59" i="17"/>
  <c r="D59" i="17"/>
  <c r="C59" i="17"/>
  <c r="AZ57" i="16" l="1"/>
  <c r="AY57" i="16"/>
  <c r="AX57" i="16"/>
  <c r="AW57" i="16"/>
  <c r="AV57" i="16"/>
  <c r="AU57" i="16"/>
  <c r="AT57" i="16"/>
  <c r="AS57" i="16"/>
  <c r="AR57" i="16"/>
  <c r="AQ57" i="16"/>
  <c r="AP57" i="16"/>
  <c r="AO57" i="16"/>
  <c r="AL57" i="16"/>
  <c r="AK57" i="16"/>
  <c r="AJ57" i="16"/>
  <c r="AI57" i="16"/>
  <c r="AH57" i="16"/>
  <c r="AG57" i="16"/>
  <c r="AF57" i="16"/>
  <c r="AE57" i="16"/>
  <c r="AD57" i="16"/>
  <c r="AC57" i="16"/>
  <c r="AB57" i="16"/>
  <c r="AA57" i="16"/>
  <c r="X57" i="16"/>
  <c r="W57" i="16"/>
  <c r="V57" i="16"/>
  <c r="U57" i="16"/>
  <c r="T57" i="16"/>
  <c r="S57" i="16"/>
  <c r="R57" i="16"/>
  <c r="Q57" i="16"/>
  <c r="P57" i="16"/>
  <c r="O57" i="16"/>
  <c r="L57" i="16"/>
  <c r="K57" i="16"/>
  <c r="J57" i="16"/>
  <c r="I57" i="16"/>
  <c r="H57" i="16"/>
  <c r="G57" i="16"/>
  <c r="F57" i="16"/>
  <c r="E57" i="16"/>
  <c r="D57" i="16"/>
  <c r="C57" i="16"/>
  <c r="BB56" i="16"/>
  <c r="BA56" i="16"/>
  <c r="Z56" i="16"/>
  <c r="Y56" i="16"/>
  <c r="N56" i="16"/>
  <c r="AN56" i="16" s="1"/>
  <c r="BD56" i="16" s="1"/>
  <c r="M56" i="16"/>
  <c r="AM56" i="16" s="1"/>
  <c r="BC56" i="16" s="1"/>
  <c r="BB55" i="16"/>
  <c r="BA55" i="16"/>
  <c r="Z55" i="16"/>
  <c r="Y55" i="16"/>
  <c r="N55" i="16"/>
  <c r="AN55" i="16" s="1"/>
  <c r="BD55" i="16" s="1"/>
  <c r="M55" i="16"/>
  <c r="AM55" i="16" s="1"/>
  <c r="BC55" i="16" s="1"/>
  <c r="BB54" i="16"/>
  <c r="BA54" i="16"/>
  <c r="Z54" i="16"/>
  <c r="Y54" i="16"/>
  <c r="N54" i="16"/>
  <c r="AN54" i="16" s="1"/>
  <c r="BD54" i="16" s="1"/>
  <c r="M54" i="16"/>
  <c r="AM54" i="16" s="1"/>
  <c r="BC54" i="16" s="1"/>
  <c r="BB53" i="16"/>
  <c r="BA53" i="16"/>
  <c r="Z53" i="16"/>
  <c r="Y53" i="16"/>
  <c r="N53" i="16"/>
  <c r="AN53" i="16" s="1"/>
  <c r="BD53" i="16" s="1"/>
  <c r="M53" i="16"/>
  <c r="AM53" i="16" s="1"/>
  <c r="BC53" i="16" s="1"/>
  <c r="BB52" i="16"/>
  <c r="BA52" i="16"/>
  <c r="Z52" i="16"/>
  <c r="Y52" i="16"/>
  <c r="N52" i="16"/>
  <c r="AN52" i="16" s="1"/>
  <c r="BD52" i="16" s="1"/>
  <c r="M52" i="16"/>
  <c r="AM52" i="16" s="1"/>
  <c r="BC52" i="16" s="1"/>
  <c r="BB51" i="16"/>
  <c r="BA51" i="16"/>
  <c r="Z51" i="16"/>
  <c r="Y51" i="16"/>
  <c r="N51" i="16"/>
  <c r="AN51" i="16" s="1"/>
  <c r="BD51" i="16" s="1"/>
  <c r="M51" i="16"/>
  <c r="AM51" i="16" s="1"/>
  <c r="BC51" i="16" s="1"/>
  <c r="BB50" i="16"/>
  <c r="BA50" i="16"/>
  <c r="Z50" i="16"/>
  <c r="Y50" i="16"/>
  <c r="N50" i="16"/>
  <c r="AN50" i="16" s="1"/>
  <c r="BD50" i="16" s="1"/>
  <c r="M50" i="16"/>
  <c r="AM50" i="16" s="1"/>
  <c r="BC50" i="16" s="1"/>
  <c r="BB49" i="16"/>
  <c r="BA49" i="16"/>
  <c r="Z49" i="16"/>
  <c r="Y49" i="16"/>
  <c r="N49" i="16"/>
  <c r="AN49" i="16" s="1"/>
  <c r="BD49" i="16" s="1"/>
  <c r="M49" i="16"/>
  <c r="AM49" i="16" s="1"/>
  <c r="BC49" i="16" s="1"/>
  <c r="BB48" i="16"/>
  <c r="BA48" i="16"/>
  <c r="Z48" i="16"/>
  <c r="Y48" i="16"/>
  <c r="N48" i="16"/>
  <c r="AN48" i="16" s="1"/>
  <c r="BD48" i="16" s="1"/>
  <c r="M48" i="16"/>
  <c r="AM48" i="16" s="1"/>
  <c r="BC48" i="16" s="1"/>
  <c r="BB47" i="16"/>
  <c r="BA47" i="16"/>
  <c r="Z47" i="16"/>
  <c r="Y47" i="16"/>
  <c r="N47" i="16"/>
  <c r="AN47" i="16" s="1"/>
  <c r="BD47" i="16" s="1"/>
  <c r="M47" i="16"/>
  <c r="AM47" i="16" s="1"/>
  <c r="BC47" i="16" s="1"/>
  <c r="BB46" i="16"/>
  <c r="BA46" i="16"/>
  <c r="Z46" i="16"/>
  <c r="Y46" i="16"/>
  <c r="N46" i="16"/>
  <c r="AN46" i="16" s="1"/>
  <c r="BD46" i="16" s="1"/>
  <c r="M46" i="16"/>
  <c r="AM46" i="16" s="1"/>
  <c r="BC46" i="16" s="1"/>
  <c r="BB45" i="16"/>
  <c r="BA45" i="16"/>
  <c r="Z45" i="16"/>
  <c r="Y45" i="16"/>
  <c r="N45" i="16"/>
  <c r="AN45" i="16" s="1"/>
  <c r="BD45" i="16" s="1"/>
  <c r="M45" i="16"/>
  <c r="AM45" i="16" s="1"/>
  <c r="BC45" i="16" s="1"/>
  <c r="BB44" i="16"/>
  <c r="BA44" i="16"/>
  <c r="Z44" i="16"/>
  <c r="Y44" i="16"/>
  <c r="N44" i="16"/>
  <c r="AN44" i="16" s="1"/>
  <c r="BD44" i="16" s="1"/>
  <c r="M44" i="16"/>
  <c r="AM44" i="16" s="1"/>
  <c r="BC44" i="16" s="1"/>
  <c r="BB43" i="16"/>
  <c r="BA43" i="16"/>
  <c r="Z43" i="16"/>
  <c r="Y43" i="16"/>
  <c r="N43" i="16"/>
  <c r="AN43" i="16" s="1"/>
  <c r="BD43" i="16" s="1"/>
  <c r="M43" i="16"/>
  <c r="AM43" i="16" s="1"/>
  <c r="BC43" i="16" s="1"/>
  <c r="BB42" i="16"/>
  <c r="BA42" i="16"/>
  <c r="Z42" i="16"/>
  <c r="Y42" i="16"/>
  <c r="N42" i="16"/>
  <c r="AN42" i="16" s="1"/>
  <c r="BD42" i="16" s="1"/>
  <c r="M42" i="16"/>
  <c r="AM42" i="16" s="1"/>
  <c r="BC42" i="16" s="1"/>
  <c r="BB41" i="16"/>
  <c r="BA41" i="16"/>
  <c r="Z41" i="16"/>
  <c r="Y41" i="16"/>
  <c r="N41" i="16"/>
  <c r="AN41" i="16" s="1"/>
  <c r="BD41" i="16" s="1"/>
  <c r="M41" i="16"/>
  <c r="AM41" i="16" s="1"/>
  <c r="BC41" i="16" s="1"/>
  <c r="BB40" i="16"/>
  <c r="BA40" i="16"/>
  <c r="Z40" i="16"/>
  <c r="Y40" i="16"/>
  <c r="N40" i="16"/>
  <c r="AN40" i="16" s="1"/>
  <c r="BD40" i="16" s="1"/>
  <c r="M40" i="16"/>
  <c r="AM40" i="16" s="1"/>
  <c r="BC40" i="16" s="1"/>
  <c r="BB39" i="16"/>
  <c r="BA39" i="16"/>
  <c r="Z39" i="16"/>
  <c r="Y39" i="16"/>
  <c r="N39" i="16"/>
  <c r="AN39" i="16" s="1"/>
  <c r="BD39" i="16" s="1"/>
  <c r="M39" i="16"/>
  <c r="AM39" i="16" s="1"/>
  <c r="BC39" i="16" s="1"/>
  <c r="BB38" i="16"/>
  <c r="BA38" i="16"/>
  <c r="Z38" i="16"/>
  <c r="Y38" i="16"/>
  <c r="N38" i="16"/>
  <c r="AN38" i="16" s="1"/>
  <c r="BD38" i="16" s="1"/>
  <c r="M38" i="16"/>
  <c r="AM38" i="16" s="1"/>
  <c r="BC38" i="16" s="1"/>
  <c r="BB37" i="16"/>
  <c r="BA37" i="16"/>
  <c r="Z37" i="16"/>
  <c r="Y37" i="16"/>
  <c r="N37" i="16"/>
  <c r="AN37" i="16" s="1"/>
  <c r="BD37" i="16" s="1"/>
  <c r="M37" i="16"/>
  <c r="AM37" i="16" s="1"/>
  <c r="BC37" i="16" s="1"/>
  <c r="BB36" i="16"/>
  <c r="BA36" i="16"/>
  <c r="Z36" i="16"/>
  <c r="Y36" i="16"/>
  <c r="N36" i="16"/>
  <c r="AN36" i="16" s="1"/>
  <c r="BD36" i="16" s="1"/>
  <c r="M36" i="16"/>
  <c r="AM36" i="16" s="1"/>
  <c r="BC36" i="16" s="1"/>
  <c r="BB35" i="16"/>
  <c r="BA35" i="16"/>
  <c r="Z35" i="16"/>
  <c r="Y35" i="16"/>
  <c r="N35" i="16"/>
  <c r="AN35" i="16" s="1"/>
  <c r="BD35" i="16" s="1"/>
  <c r="M35" i="16"/>
  <c r="AM35" i="16" s="1"/>
  <c r="BC35" i="16" s="1"/>
  <c r="BB34" i="16"/>
  <c r="BA34" i="16"/>
  <c r="Z34" i="16"/>
  <c r="Y34" i="16"/>
  <c r="N34" i="16"/>
  <c r="AN34" i="16" s="1"/>
  <c r="BD34" i="16" s="1"/>
  <c r="M34" i="16"/>
  <c r="AM34" i="16" s="1"/>
  <c r="BC34" i="16" s="1"/>
  <c r="BB33" i="16"/>
  <c r="BA33" i="16"/>
  <c r="Z33" i="16"/>
  <c r="Y33" i="16"/>
  <c r="N33" i="16"/>
  <c r="AN33" i="16" s="1"/>
  <c r="BD33" i="16" s="1"/>
  <c r="M33" i="16"/>
  <c r="AM33" i="16" s="1"/>
  <c r="BC33" i="16" s="1"/>
  <c r="BB32" i="16"/>
  <c r="BA32" i="16"/>
  <c r="Z32" i="16"/>
  <c r="Y32" i="16"/>
  <c r="N32" i="16"/>
  <c r="AN32" i="16" s="1"/>
  <c r="BD32" i="16" s="1"/>
  <c r="M32" i="16"/>
  <c r="AM32" i="16" s="1"/>
  <c r="BC32" i="16" s="1"/>
  <c r="BB31" i="16"/>
  <c r="BA31" i="16"/>
  <c r="Z31" i="16"/>
  <c r="Y31" i="16"/>
  <c r="N31" i="16"/>
  <c r="AN31" i="16" s="1"/>
  <c r="BD31" i="16" s="1"/>
  <c r="M31" i="16"/>
  <c r="AM31" i="16" s="1"/>
  <c r="BC31" i="16" s="1"/>
  <c r="BB30" i="16"/>
  <c r="BA30" i="16"/>
  <c r="Z30" i="16"/>
  <c r="Y30" i="16"/>
  <c r="N30" i="16"/>
  <c r="AN30" i="16" s="1"/>
  <c r="BD30" i="16" s="1"/>
  <c r="M30" i="16"/>
  <c r="AM30" i="16" s="1"/>
  <c r="BC30" i="16" s="1"/>
  <c r="BB29" i="16"/>
  <c r="BA29" i="16"/>
  <c r="Z29" i="16"/>
  <c r="Y29" i="16"/>
  <c r="N29" i="16"/>
  <c r="AN29" i="16" s="1"/>
  <c r="BD29" i="16" s="1"/>
  <c r="M29" i="16"/>
  <c r="AM29" i="16" s="1"/>
  <c r="BC29" i="16" s="1"/>
  <c r="BB28" i="16"/>
  <c r="BA28" i="16"/>
  <c r="Z28" i="16"/>
  <c r="Y28" i="16"/>
  <c r="N28" i="16"/>
  <c r="AN28" i="16" s="1"/>
  <c r="BD28" i="16" s="1"/>
  <c r="M28" i="16"/>
  <c r="AM28" i="16" s="1"/>
  <c r="BC28" i="16" s="1"/>
  <c r="BB27" i="16"/>
  <c r="BA27" i="16"/>
  <c r="Z27" i="16"/>
  <c r="Y27" i="16"/>
  <c r="N27" i="16"/>
  <c r="AN27" i="16" s="1"/>
  <c r="BD27" i="16" s="1"/>
  <c r="M27" i="16"/>
  <c r="AM27" i="16" s="1"/>
  <c r="BC27" i="16" s="1"/>
  <c r="BB26" i="16"/>
  <c r="BA26" i="16"/>
  <c r="Z26" i="16"/>
  <c r="Y26" i="16"/>
  <c r="N26" i="16"/>
  <c r="AN26" i="16" s="1"/>
  <c r="BD26" i="16" s="1"/>
  <c r="M26" i="16"/>
  <c r="AM26" i="16" s="1"/>
  <c r="BC26" i="16" s="1"/>
  <c r="BB25" i="16"/>
  <c r="BA25" i="16"/>
  <c r="Z25" i="16"/>
  <c r="Y25" i="16"/>
  <c r="N25" i="16"/>
  <c r="AN25" i="16" s="1"/>
  <c r="BD25" i="16" s="1"/>
  <c r="M25" i="16"/>
  <c r="AM25" i="16" s="1"/>
  <c r="BC25" i="16" s="1"/>
  <c r="BB24" i="16"/>
  <c r="BA24" i="16"/>
  <c r="Z24" i="16"/>
  <c r="Y24" i="16"/>
  <c r="N24" i="16"/>
  <c r="AN24" i="16" s="1"/>
  <c r="BD24" i="16" s="1"/>
  <c r="M24" i="16"/>
  <c r="AM24" i="16" s="1"/>
  <c r="BC24" i="16" s="1"/>
  <c r="BB23" i="16"/>
  <c r="BA23" i="16"/>
  <c r="Z23" i="16"/>
  <c r="Y23" i="16"/>
  <c r="N23" i="16"/>
  <c r="AN23" i="16" s="1"/>
  <c r="BD23" i="16" s="1"/>
  <c r="M23" i="16"/>
  <c r="AM23" i="16" s="1"/>
  <c r="BC23" i="16" s="1"/>
  <c r="BB22" i="16"/>
  <c r="BA22" i="16"/>
  <c r="Z22" i="16"/>
  <c r="Y22" i="16"/>
  <c r="N22" i="16"/>
  <c r="AN22" i="16" s="1"/>
  <c r="BD22" i="16" s="1"/>
  <c r="M22" i="16"/>
  <c r="AM22" i="16" s="1"/>
  <c r="BC22" i="16" s="1"/>
  <c r="BB21" i="16"/>
  <c r="BA21" i="16"/>
  <c r="Z21" i="16"/>
  <c r="Y21" i="16"/>
  <c r="N21" i="16"/>
  <c r="AN21" i="16" s="1"/>
  <c r="BD21" i="16" s="1"/>
  <c r="M21" i="16"/>
  <c r="AM21" i="16" s="1"/>
  <c r="BC21" i="16" s="1"/>
  <c r="BB20" i="16"/>
  <c r="BA20" i="16"/>
  <c r="Z20" i="16"/>
  <c r="Y20" i="16"/>
  <c r="N20" i="16"/>
  <c r="AN20" i="16" s="1"/>
  <c r="BD20" i="16" s="1"/>
  <c r="M20" i="16"/>
  <c r="AM20" i="16" s="1"/>
  <c r="BC20" i="16" s="1"/>
  <c r="BB19" i="16"/>
  <c r="BA19" i="16"/>
  <c r="Z19" i="16"/>
  <c r="Y19" i="16"/>
  <c r="N19" i="16"/>
  <c r="AN19" i="16" s="1"/>
  <c r="BD19" i="16" s="1"/>
  <c r="M19" i="16"/>
  <c r="AM19" i="16" s="1"/>
  <c r="BC19" i="16" s="1"/>
  <c r="BB18" i="16"/>
  <c r="BA18" i="16"/>
  <c r="Z18" i="16"/>
  <c r="Y18" i="16"/>
  <c r="N18" i="16"/>
  <c r="AN18" i="16" s="1"/>
  <c r="BD18" i="16" s="1"/>
  <c r="M18" i="16"/>
  <c r="AM18" i="16" s="1"/>
  <c r="BC18" i="16" s="1"/>
  <c r="BB17" i="16"/>
  <c r="BA17" i="16"/>
  <c r="Z17" i="16"/>
  <c r="Y17" i="16"/>
  <c r="N17" i="16"/>
  <c r="AN17" i="16" s="1"/>
  <c r="BD17" i="16" s="1"/>
  <c r="M17" i="16"/>
  <c r="AM17" i="16" s="1"/>
  <c r="BC17" i="16" s="1"/>
  <c r="BB16" i="16"/>
  <c r="BA16" i="16"/>
  <c r="Z16" i="16"/>
  <c r="Y16" i="16"/>
  <c r="N16" i="16"/>
  <c r="AN16" i="16" s="1"/>
  <c r="BD16" i="16" s="1"/>
  <c r="M16" i="16"/>
  <c r="AM16" i="16" s="1"/>
  <c r="BC16" i="16" s="1"/>
  <c r="BB15" i="16"/>
  <c r="BA15" i="16"/>
  <c r="Z15" i="16"/>
  <c r="Y15" i="16"/>
  <c r="N15" i="16"/>
  <c r="AN15" i="16" s="1"/>
  <c r="BD15" i="16" s="1"/>
  <c r="M15" i="16"/>
  <c r="AM15" i="16" s="1"/>
  <c r="BC15" i="16" s="1"/>
  <c r="BB14" i="16"/>
  <c r="BA14" i="16"/>
  <c r="Z14" i="16"/>
  <c r="Y14" i="16"/>
  <c r="N14" i="16"/>
  <c r="AN14" i="16" s="1"/>
  <c r="BD14" i="16" s="1"/>
  <c r="M14" i="16"/>
  <c r="AM14" i="16" s="1"/>
  <c r="BC14" i="16" s="1"/>
  <c r="BB13" i="16"/>
  <c r="BA13" i="16"/>
  <c r="Z13" i="16"/>
  <c r="Y13" i="16"/>
  <c r="N13" i="16"/>
  <c r="AN13" i="16" s="1"/>
  <c r="BD13" i="16" s="1"/>
  <c r="M13" i="16"/>
  <c r="AM13" i="16" s="1"/>
  <c r="BC13" i="16" s="1"/>
  <c r="BB12" i="16"/>
  <c r="BA12" i="16"/>
  <c r="Z12" i="16"/>
  <c r="Y12" i="16"/>
  <c r="N12" i="16"/>
  <c r="AN12" i="16" s="1"/>
  <c r="BD12" i="16" s="1"/>
  <c r="M12" i="16"/>
  <c r="AM12" i="16" s="1"/>
  <c r="BC12" i="16" s="1"/>
  <c r="BB11" i="16"/>
  <c r="BA11" i="16"/>
  <c r="Z11" i="16"/>
  <c r="Y11" i="16"/>
  <c r="N11" i="16"/>
  <c r="AN11" i="16" s="1"/>
  <c r="BD11" i="16" s="1"/>
  <c r="M11" i="16"/>
  <c r="AM11" i="16" s="1"/>
  <c r="BC11" i="16" s="1"/>
  <c r="BB10" i="16"/>
  <c r="BA10" i="16"/>
  <c r="Z10" i="16"/>
  <c r="Y10" i="16"/>
  <c r="N10" i="16"/>
  <c r="AN10" i="16" s="1"/>
  <c r="BD10" i="16" s="1"/>
  <c r="M10" i="16"/>
  <c r="AM10" i="16" s="1"/>
  <c r="BC10" i="16" s="1"/>
  <c r="BB9" i="16"/>
  <c r="BA9" i="16"/>
  <c r="Z9" i="16"/>
  <c r="Y9" i="16"/>
  <c r="N9" i="16"/>
  <c r="AN9" i="16" s="1"/>
  <c r="BD9" i="16" s="1"/>
  <c r="M9" i="16"/>
  <c r="AM9" i="16" s="1"/>
  <c r="BC9" i="16" s="1"/>
  <c r="BB8" i="16"/>
  <c r="BB57" i="16" s="1"/>
  <c r="BA8" i="16"/>
  <c r="BA57" i="16" s="1"/>
  <c r="Z8" i="16"/>
  <c r="Z57" i="16" s="1"/>
  <c r="Y8" i="16"/>
  <c r="Y57" i="16" s="1"/>
  <c r="N8" i="16"/>
  <c r="N57" i="16" s="1"/>
  <c r="M8" i="16"/>
  <c r="M57" i="16" s="1"/>
  <c r="AM8" i="16" l="1"/>
  <c r="AN8" i="16"/>
  <c r="BD8" i="16" l="1"/>
  <c r="BD57" i="16" s="1"/>
  <c r="AN57" i="16"/>
  <c r="AM57" i="16"/>
  <c r="BC8" i="16"/>
  <c r="BC57" i="16" s="1"/>
  <c r="I38" i="15"/>
  <c r="H38" i="15"/>
  <c r="G38" i="15"/>
  <c r="E38" i="15"/>
  <c r="D38" i="15"/>
  <c r="C38" i="15"/>
  <c r="J37" i="15"/>
  <c r="K37" i="15" s="1"/>
  <c r="F37" i="15"/>
  <c r="J36" i="15"/>
  <c r="F36" i="15"/>
  <c r="K36" i="15" s="1"/>
  <c r="K35" i="15"/>
  <c r="J35" i="15"/>
  <c r="F35" i="15"/>
  <c r="J34" i="15"/>
  <c r="K34" i="15" s="1"/>
  <c r="F34" i="15"/>
  <c r="J33" i="15"/>
  <c r="K33" i="15" s="1"/>
  <c r="F33" i="15"/>
  <c r="J32" i="15"/>
  <c r="F32" i="15"/>
  <c r="K32" i="15" s="1"/>
  <c r="K31" i="15"/>
  <c r="J31" i="15"/>
  <c r="F31" i="15"/>
  <c r="J30" i="15"/>
  <c r="K30" i="15" s="1"/>
  <c r="F30" i="15"/>
  <c r="J29" i="15"/>
  <c r="K29" i="15" s="1"/>
  <c r="F29" i="15"/>
  <c r="J28" i="15"/>
  <c r="K28" i="15" s="1"/>
  <c r="F28" i="15"/>
  <c r="K27" i="15"/>
  <c r="J27" i="15"/>
  <c r="F27" i="15"/>
  <c r="J26" i="15"/>
  <c r="K26" i="15" s="1"/>
  <c r="F26" i="15"/>
  <c r="J25" i="15"/>
  <c r="K25" i="15" s="1"/>
  <c r="F25" i="15"/>
  <c r="J24" i="15"/>
  <c r="K24" i="15" s="1"/>
  <c r="F24" i="15"/>
  <c r="K23" i="15"/>
  <c r="J23" i="15"/>
  <c r="F23" i="15"/>
  <c r="J22" i="15"/>
  <c r="K22" i="15" s="1"/>
  <c r="F22" i="15"/>
  <c r="J21" i="15"/>
  <c r="K21" i="15" s="1"/>
  <c r="F21" i="15"/>
  <c r="J20" i="15"/>
  <c r="K20" i="15" s="1"/>
  <c r="F20" i="15"/>
  <c r="K19" i="15"/>
  <c r="J19" i="15"/>
  <c r="F19" i="15"/>
  <c r="J18" i="15"/>
  <c r="K18" i="15" s="1"/>
  <c r="F18" i="15"/>
  <c r="J17" i="15"/>
  <c r="K17" i="15" s="1"/>
  <c r="F17" i="15"/>
  <c r="J16" i="15"/>
  <c r="K16" i="15" s="1"/>
  <c r="F16" i="15"/>
  <c r="K15" i="15"/>
  <c r="J15" i="15"/>
  <c r="F15" i="15"/>
  <c r="J14" i="15"/>
  <c r="K14" i="15" s="1"/>
  <c r="F14" i="15"/>
  <c r="J13" i="15"/>
  <c r="K13" i="15" s="1"/>
  <c r="F13" i="15"/>
  <c r="J12" i="15"/>
  <c r="K12" i="15" s="1"/>
  <c r="F12" i="15"/>
  <c r="K11" i="15"/>
  <c r="J11" i="15"/>
  <c r="F11" i="15"/>
  <c r="J10" i="15"/>
  <c r="K10" i="15" s="1"/>
  <c r="F10" i="15"/>
  <c r="J9" i="15"/>
  <c r="F9" i="15"/>
  <c r="K9" i="15" s="1"/>
  <c r="J8" i="15"/>
  <c r="K8" i="15" s="1"/>
  <c r="F8" i="15"/>
  <c r="F38" i="15" s="1"/>
  <c r="J38" i="15" l="1"/>
  <c r="K38" i="15" s="1"/>
  <c r="I57" i="14" l="1"/>
  <c r="H57" i="14"/>
  <c r="G57" i="14"/>
  <c r="E57" i="14"/>
  <c r="D57" i="14"/>
  <c r="C57" i="14"/>
  <c r="J56" i="14"/>
  <c r="K56" i="14" s="1"/>
  <c r="F56" i="14"/>
  <c r="J55" i="14"/>
  <c r="K55" i="14" s="1"/>
  <c r="F55" i="14"/>
  <c r="J54" i="14"/>
  <c r="K54" i="14" s="1"/>
  <c r="F54" i="14"/>
  <c r="K53" i="14"/>
  <c r="J53" i="14"/>
  <c r="F53" i="14"/>
  <c r="J52" i="14"/>
  <c r="K52" i="14" s="1"/>
  <c r="F52" i="14"/>
  <c r="J51" i="14"/>
  <c r="K51" i="14" s="1"/>
  <c r="F51" i="14"/>
  <c r="J50" i="14"/>
  <c r="K50" i="14" s="1"/>
  <c r="F50" i="14"/>
  <c r="K49" i="14"/>
  <c r="J49" i="14"/>
  <c r="F49" i="14"/>
  <c r="J48" i="14"/>
  <c r="K48" i="14" s="1"/>
  <c r="F48" i="14"/>
  <c r="J47" i="14"/>
  <c r="K47" i="14" s="1"/>
  <c r="F47" i="14"/>
  <c r="J46" i="14"/>
  <c r="K46" i="14" s="1"/>
  <c r="F46" i="14"/>
  <c r="K45" i="14"/>
  <c r="J45" i="14"/>
  <c r="F45" i="14"/>
  <c r="J44" i="14"/>
  <c r="K44" i="14" s="1"/>
  <c r="F44" i="14"/>
  <c r="J43" i="14"/>
  <c r="K43" i="14" s="1"/>
  <c r="F43" i="14"/>
  <c r="J42" i="14"/>
  <c r="K42" i="14" s="1"/>
  <c r="F42" i="14"/>
  <c r="K41" i="14"/>
  <c r="J41" i="14"/>
  <c r="F41" i="14"/>
  <c r="J40" i="14"/>
  <c r="K40" i="14" s="1"/>
  <c r="F40" i="14"/>
  <c r="J39" i="14"/>
  <c r="K39" i="14" s="1"/>
  <c r="F39" i="14"/>
  <c r="J38" i="14"/>
  <c r="K38" i="14" s="1"/>
  <c r="F38" i="14"/>
  <c r="K37" i="14"/>
  <c r="J37" i="14"/>
  <c r="F37" i="14"/>
  <c r="J36" i="14"/>
  <c r="K36" i="14" s="1"/>
  <c r="F36" i="14"/>
  <c r="J35" i="14"/>
  <c r="K35" i="14" s="1"/>
  <c r="F35" i="14"/>
  <c r="J34" i="14"/>
  <c r="K34" i="14" s="1"/>
  <c r="F34" i="14"/>
  <c r="K33" i="14"/>
  <c r="J33" i="14"/>
  <c r="F33" i="14"/>
  <c r="J32" i="14"/>
  <c r="K32" i="14" s="1"/>
  <c r="F32" i="14"/>
  <c r="J31" i="14"/>
  <c r="K31" i="14" s="1"/>
  <c r="F31" i="14"/>
  <c r="J30" i="14"/>
  <c r="K30" i="14" s="1"/>
  <c r="F30" i="14"/>
  <c r="K29" i="14"/>
  <c r="J29" i="14"/>
  <c r="F29" i="14"/>
  <c r="J28" i="14"/>
  <c r="K28" i="14" s="1"/>
  <c r="F28" i="14"/>
  <c r="J27" i="14"/>
  <c r="K27" i="14" s="1"/>
  <c r="F27" i="14"/>
  <c r="J26" i="14"/>
  <c r="K26" i="14" s="1"/>
  <c r="F26" i="14"/>
  <c r="K25" i="14"/>
  <c r="J25" i="14"/>
  <c r="F25" i="14"/>
  <c r="J24" i="14"/>
  <c r="K24" i="14" s="1"/>
  <c r="F24" i="14"/>
  <c r="J23" i="14"/>
  <c r="K23" i="14" s="1"/>
  <c r="F23" i="14"/>
  <c r="J22" i="14"/>
  <c r="K22" i="14" s="1"/>
  <c r="F22" i="14"/>
  <c r="K21" i="14"/>
  <c r="J21" i="14"/>
  <c r="F21" i="14"/>
  <c r="J20" i="14"/>
  <c r="K20" i="14" s="1"/>
  <c r="F20" i="14"/>
  <c r="J19" i="14"/>
  <c r="K19" i="14" s="1"/>
  <c r="F19" i="14"/>
  <c r="J18" i="14"/>
  <c r="K18" i="14" s="1"/>
  <c r="F18" i="14"/>
  <c r="K17" i="14"/>
  <c r="J17" i="14"/>
  <c r="F17" i="14"/>
  <c r="J16" i="14"/>
  <c r="K16" i="14" s="1"/>
  <c r="F16" i="14"/>
  <c r="J15" i="14"/>
  <c r="K15" i="14" s="1"/>
  <c r="F15" i="14"/>
  <c r="J14" i="14"/>
  <c r="K14" i="14" s="1"/>
  <c r="F14" i="14"/>
  <c r="K13" i="14"/>
  <c r="J13" i="14"/>
  <c r="F13" i="14"/>
  <c r="J12" i="14"/>
  <c r="K12" i="14" s="1"/>
  <c r="F12" i="14"/>
  <c r="J11" i="14"/>
  <c r="K11" i="14" s="1"/>
  <c r="F11" i="14"/>
  <c r="J10" i="14"/>
  <c r="K10" i="14" s="1"/>
  <c r="F10" i="14"/>
  <c r="F57" i="14" s="1"/>
  <c r="K9" i="14"/>
  <c r="J9" i="14"/>
  <c r="F9" i="14"/>
  <c r="J8" i="14"/>
  <c r="J57" i="14" s="1"/>
  <c r="K57" i="14" s="1"/>
  <c r="F8" i="14"/>
  <c r="K8" i="14" l="1"/>
  <c r="F58" i="13" l="1"/>
  <c r="E58" i="13"/>
  <c r="D58" i="13"/>
  <c r="C58" i="13"/>
  <c r="J59" i="12" l="1"/>
  <c r="I59" i="12"/>
  <c r="H59" i="12"/>
  <c r="G59" i="12"/>
  <c r="F59" i="12"/>
  <c r="E59" i="12"/>
  <c r="D59" i="12"/>
  <c r="C59" i="12"/>
  <c r="N58" i="11" l="1"/>
  <c r="M58" i="11"/>
  <c r="L58" i="11"/>
  <c r="K58" i="11"/>
  <c r="J58" i="11"/>
  <c r="I58" i="11"/>
  <c r="H58" i="11"/>
  <c r="G58" i="11"/>
  <c r="F58" i="11"/>
  <c r="E58" i="11"/>
  <c r="D58" i="11"/>
  <c r="C58" i="11"/>
  <c r="P57" i="11"/>
  <c r="O57" i="11"/>
  <c r="P56" i="11"/>
  <c r="O56" i="11"/>
  <c r="P55" i="11"/>
  <c r="O55" i="11"/>
  <c r="P54" i="11"/>
  <c r="O54" i="11"/>
  <c r="P53" i="11"/>
  <c r="O53" i="11"/>
  <c r="P52" i="11"/>
  <c r="O52" i="11"/>
  <c r="P51" i="11"/>
  <c r="O51" i="11"/>
  <c r="P50" i="11"/>
  <c r="O50" i="11"/>
  <c r="P49" i="11"/>
  <c r="O49" i="11"/>
  <c r="P48" i="11"/>
  <c r="O48" i="11"/>
  <c r="P47" i="11"/>
  <c r="O47" i="11"/>
  <c r="P46" i="11"/>
  <c r="O46" i="11"/>
  <c r="P45" i="11"/>
  <c r="O45" i="11"/>
  <c r="P44" i="11"/>
  <c r="O44" i="11"/>
  <c r="P43" i="11"/>
  <c r="O43" i="11"/>
  <c r="P42" i="11"/>
  <c r="O42" i="11"/>
  <c r="P41" i="11"/>
  <c r="O41" i="11"/>
  <c r="P40" i="11"/>
  <c r="O40" i="11"/>
  <c r="P39" i="11"/>
  <c r="O39" i="11"/>
  <c r="P38" i="11"/>
  <c r="O38" i="11"/>
  <c r="P37" i="11"/>
  <c r="O37" i="11"/>
  <c r="P36" i="11"/>
  <c r="O36" i="11"/>
  <c r="P35" i="11"/>
  <c r="O35" i="11"/>
  <c r="P34" i="11"/>
  <c r="O34" i="11"/>
  <c r="P33" i="11"/>
  <c r="O33" i="11"/>
  <c r="P32" i="11"/>
  <c r="O32" i="11"/>
  <c r="P31" i="11"/>
  <c r="O31" i="11"/>
  <c r="P30" i="11"/>
  <c r="O30" i="11"/>
  <c r="P29" i="11"/>
  <c r="O29" i="11"/>
  <c r="P28" i="11"/>
  <c r="O28" i="11"/>
  <c r="P27" i="11"/>
  <c r="O27" i="11"/>
  <c r="P26" i="11"/>
  <c r="O26" i="11"/>
  <c r="P25" i="11"/>
  <c r="O25" i="11"/>
  <c r="P24" i="11"/>
  <c r="O24" i="11"/>
  <c r="P23" i="11"/>
  <c r="O23" i="11"/>
  <c r="P22" i="11"/>
  <c r="O22" i="11"/>
  <c r="P21" i="11"/>
  <c r="O21" i="11"/>
  <c r="P20" i="11"/>
  <c r="O20" i="11"/>
  <c r="P19" i="11"/>
  <c r="O19" i="11"/>
  <c r="P18" i="11"/>
  <c r="O18" i="11"/>
  <c r="P17" i="11"/>
  <c r="O17" i="11"/>
  <c r="P16" i="11"/>
  <c r="O16" i="11"/>
  <c r="P15" i="11"/>
  <c r="O15" i="11"/>
  <c r="P14" i="11"/>
  <c r="O14" i="11"/>
  <c r="P13" i="11"/>
  <c r="O13" i="11"/>
  <c r="P12" i="11"/>
  <c r="O12" i="11"/>
  <c r="P11" i="11"/>
  <c r="O11" i="11"/>
  <c r="P10" i="11"/>
  <c r="P58" i="11" s="1"/>
  <c r="O10" i="11"/>
  <c r="P9" i="11"/>
  <c r="O9" i="11"/>
  <c r="O58" i="11" s="1"/>
  <c r="E57" i="10" l="1"/>
  <c r="D57" i="10"/>
  <c r="C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57" i="10" s="1"/>
  <c r="D57" i="9" l="1"/>
  <c r="C57" i="9"/>
  <c r="AZ57" i="8" l="1"/>
  <c r="AY57" i="8"/>
  <c r="AX57" i="8"/>
  <c r="AW57" i="8"/>
  <c r="AV57" i="8"/>
  <c r="AU57" i="8"/>
  <c r="AT57" i="8"/>
  <c r="AS57" i="8"/>
  <c r="AR57" i="8"/>
  <c r="AQ57" i="8"/>
  <c r="AP57" i="8"/>
  <c r="AO57" i="8"/>
  <c r="AL57" i="8"/>
  <c r="AK57" i="8"/>
  <c r="AJ57" i="8"/>
  <c r="AI57" i="8"/>
  <c r="AH57" i="8"/>
  <c r="AG57" i="8"/>
  <c r="AF57" i="8"/>
  <c r="AE57" i="8"/>
  <c r="AD57" i="8"/>
  <c r="AC57" i="8"/>
  <c r="AB57" i="8"/>
  <c r="AA57" i="8"/>
  <c r="X57" i="8"/>
  <c r="W57" i="8"/>
  <c r="V57" i="8"/>
  <c r="U57" i="8"/>
  <c r="T57" i="8"/>
  <c r="S57" i="8"/>
  <c r="R57" i="8"/>
  <c r="Q57" i="8"/>
  <c r="P57" i="8"/>
  <c r="O57" i="8"/>
  <c r="L57" i="8"/>
  <c r="K57" i="8"/>
  <c r="J57" i="8"/>
  <c r="I57" i="8"/>
  <c r="H57" i="8"/>
  <c r="G57" i="8"/>
  <c r="F57" i="8"/>
  <c r="E57" i="8"/>
  <c r="D57" i="8"/>
  <c r="C57" i="8"/>
  <c r="BB56" i="8"/>
  <c r="BA56" i="8"/>
  <c r="Z56" i="8"/>
  <c r="Y56" i="8"/>
  <c r="N56" i="8"/>
  <c r="AN56" i="8" s="1"/>
  <c r="BD56" i="8" s="1"/>
  <c r="M56" i="8"/>
  <c r="AM56" i="8" s="1"/>
  <c r="BC56" i="8" s="1"/>
  <c r="BB55" i="8"/>
  <c r="BA55" i="8"/>
  <c r="Z55" i="8"/>
  <c r="Y55" i="8"/>
  <c r="N55" i="8"/>
  <c r="AN55" i="8" s="1"/>
  <c r="BD55" i="8" s="1"/>
  <c r="M55" i="8"/>
  <c r="AM55" i="8" s="1"/>
  <c r="BC55" i="8" s="1"/>
  <c r="BB54" i="8"/>
  <c r="BA54" i="8"/>
  <c r="Z54" i="8"/>
  <c r="Y54" i="8"/>
  <c r="N54" i="8"/>
  <c r="AN54" i="8" s="1"/>
  <c r="BD54" i="8" s="1"/>
  <c r="M54" i="8"/>
  <c r="AM54" i="8" s="1"/>
  <c r="BC54" i="8" s="1"/>
  <c r="BB53" i="8"/>
  <c r="BA53" i="8"/>
  <c r="Z53" i="8"/>
  <c r="Y53" i="8"/>
  <c r="N53" i="8"/>
  <c r="AN53" i="8" s="1"/>
  <c r="BD53" i="8" s="1"/>
  <c r="M53" i="8"/>
  <c r="AM53" i="8" s="1"/>
  <c r="BC53" i="8" s="1"/>
  <c r="BB52" i="8"/>
  <c r="BA52" i="8"/>
  <c r="Z52" i="8"/>
  <c r="Y52" i="8"/>
  <c r="N52" i="8"/>
  <c r="AN52" i="8" s="1"/>
  <c r="BD52" i="8" s="1"/>
  <c r="M52" i="8"/>
  <c r="AM52" i="8" s="1"/>
  <c r="BC52" i="8" s="1"/>
  <c r="BB51" i="8"/>
  <c r="BA51" i="8"/>
  <c r="Z51" i="8"/>
  <c r="Y51" i="8"/>
  <c r="N51" i="8"/>
  <c r="AN51" i="8" s="1"/>
  <c r="BD51" i="8" s="1"/>
  <c r="M51" i="8"/>
  <c r="AM51" i="8" s="1"/>
  <c r="BC51" i="8" s="1"/>
  <c r="BB50" i="8"/>
  <c r="BA50" i="8"/>
  <c r="Z50" i="8"/>
  <c r="Y50" i="8"/>
  <c r="N50" i="8"/>
  <c r="AN50" i="8" s="1"/>
  <c r="BD50" i="8" s="1"/>
  <c r="M50" i="8"/>
  <c r="AM50" i="8" s="1"/>
  <c r="BC50" i="8" s="1"/>
  <c r="BB49" i="8"/>
  <c r="BA49" i="8"/>
  <c r="Z49" i="8"/>
  <c r="Y49" i="8"/>
  <c r="N49" i="8"/>
  <c r="AN49" i="8" s="1"/>
  <c r="BD49" i="8" s="1"/>
  <c r="M49" i="8"/>
  <c r="AM49" i="8" s="1"/>
  <c r="BC49" i="8" s="1"/>
  <c r="BB48" i="8"/>
  <c r="BA48" i="8"/>
  <c r="Z48" i="8"/>
  <c r="Y48" i="8"/>
  <c r="N48" i="8"/>
  <c r="AN48" i="8" s="1"/>
  <c r="BD48" i="8" s="1"/>
  <c r="M48" i="8"/>
  <c r="AM48" i="8" s="1"/>
  <c r="BC48" i="8" s="1"/>
  <c r="BB47" i="8"/>
  <c r="BA47" i="8"/>
  <c r="Z47" i="8"/>
  <c r="Y47" i="8"/>
  <c r="N47" i="8"/>
  <c r="AN47" i="8" s="1"/>
  <c r="BD47" i="8" s="1"/>
  <c r="M47" i="8"/>
  <c r="AM47" i="8" s="1"/>
  <c r="BC47" i="8" s="1"/>
  <c r="BB46" i="8"/>
  <c r="BA46" i="8"/>
  <c r="Z46" i="8"/>
  <c r="Y46" i="8"/>
  <c r="N46" i="8"/>
  <c r="AN46" i="8" s="1"/>
  <c r="BD46" i="8" s="1"/>
  <c r="M46" i="8"/>
  <c r="AM46" i="8" s="1"/>
  <c r="BC46" i="8" s="1"/>
  <c r="BB45" i="8"/>
  <c r="BA45" i="8"/>
  <c r="Z45" i="8"/>
  <c r="Y45" i="8"/>
  <c r="N45" i="8"/>
  <c r="AN45" i="8" s="1"/>
  <c r="BD45" i="8" s="1"/>
  <c r="M45" i="8"/>
  <c r="AM45" i="8" s="1"/>
  <c r="BC45" i="8" s="1"/>
  <c r="BB44" i="8"/>
  <c r="BA44" i="8"/>
  <c r="Z44" i="8"/>
  <c r="Y44" i="8"/>
  <c r="N44" i="8"/>
  <c r="AN44" i="8" s="1"/>
  <c r="BD44" i="8" s="1"/>
  <c r="M44" i="8"/>
  <c r="AM44" i="8" s="1"/>
  <c r="BC44" i="8" s="1"/>
  <c r="BB43" i="8"/>
  <c r="BA43" i="8"/>
  <c r="Z43" i="8"/>
  <c r="Y43" i="8"/>
  <c r="N43" i="8"/>
  <c r="AN43" i="8" s="1"/>
  <c r="BD43" i="8" s="1"/>
  <c r="M43" i="8"/>
  <c r="AM43" i="8" s="1"/>
  <c r="BC43" i="8" s="1"/>
  <c r="BB42" i="8"/>
  <c r="BA42" i="8"/>
  <c r="Z42" i="8"/>
  <c r="Y42" i="8"/>
  <c r="N42" i="8"/>
  <c r="AN42" i="8" s="1"/>
  <c r="BD42" i="8" s="1"/>
  <c r="M42" i="8"/>
  <c r="AM42" i="8" s="1"/>
  <c r="BC42" i="8" s="1"/>
  <c r="BB41" i="8"/>
  <c r="BA41" i="8"/>
  <c r="Z41" i="8"/>
  <c r="Y41" i="8"/>
  <c r="N41" i="8"/>
  <c r="AN41" i="8" s="1"/>
  <c r="BD41" i="8" s="1"/>
  <c r="M41" i="8"/>
  <c r="AM41" i="8" s="1"/>
  <c r="BC41" i="8" s="1"/>
  <c r="BB40" i="8"/>
  <c r="BA40" i="8"/>
  <c r="Z40" i="8"/>
  <c r="Y40" i="8"/>
  <c r="N40" i="8"/>
  <c r="AN40" i="8" s="1"/>
  <c r="BD40" i="8" s="1"/>
  <c r="M40" i="8"/>
  <c r="AM40" i="8" s="1"/>
  <c r="BC40" i="8" s="1"/>
  <c r="BB39" i="8"/>
  <c r="BA39" i="8"/>
  <c r="Z39" i="8"/>
  <c r="Y39" i="8"/>
  <c r="N39" i="8"/>
  <c r="AN39" i="8" s="1"/>
  <c r="BD39" i="8" s="1"/>
  <c r="M39" i="8"/>
  <c r="AM39" i="8" s="1"/>
  <c r="BC39" i="8" s="1"/>
  <c r="BB38" i="8"/>
  <c r="BA38" i="8"/>
  <c r="Z38" i="8"/>
  <c r="Y38" i="8"/>
  <c r="N38" i="8"/>
  <c r="AN38" i="8" s="1"/>
  <c r="BD38" i="8" s="1"/>
  <c r="M38" i="8"/>
  <c r="AM38" i="8" s="1"/>
  <c r="BC38" i="8" s="1"/>
  <c r="BB37" i="8"/>
  <c r="BA37" i="8"/>
  <c r="Z37" i="8"/>
  <c r="Y37" i="8"/>
  <c r="N37" i="8"/>
  <c r="AN37" i="8" s="1"/>
  <c r="BD37" i="8" s="1"/>
  <c r="M37" i="8"/>
  <c r="AM37" i="8" s="1"/>
  <c r="BC37" i="8" s="1"/>
  <c r="BB36" i="8"/>
  <c r="BA36" i="8"/>
  <c r="Z36" i="8"/>
  <c r="Y36" i="8"/>
  <c r="N36" i="8"/>
  <c r="AN36" i="8" s="1"/>
  <c r="BD36" i="8" s="1"/>
  <c r="M36" i="8"/>
  <c r="AM36" i="8" s="1"/>
  <c r="BC36" i="8" s="1"/>
  <c r="BB35" i="8"/>
  <c r="BA35" i="8"/>
  <c r="Z35" i="8"/>
  <c r="Y35" i="8"/>
  <c r="N35" i="8"/>
  <c r="AN35" i="8" s="1"/>
  <c r="BD35" i="8" s="1"/>
  <c r="M35" i="8"/>
  <c r="AM35" i="8" s="1"/>
  <c r="BC35" i="8" s="1"/>
  <c r="BB34" i="8"/>
  <c r="BA34" i="8"/>
  <c r="Z34" i="8"/>
  <c r="Y34" i="8"/>
  <c r="N34" i="8"/>
  <c r="AN34" i="8" s="1"/>
  <c r="BD34" i="8" s="1"/>
  <c r="M34" i="8"/>
  <c r="AM34" i="8" s="1"/>
  <c r="BC34" i="8" s="1"/>
  <c r="BB33" i="8"/>
  <c r="BA33" i="8"/>
  <c r="Z33" i="8"/>
  <c r="Y33" i="8"/>
  <c r="N33" i="8"/>
  <c r="AN33" i="8" s="1"/>
  <c r="BD33" i="8" s="1"/>
  <c r="M33" i="8"/>
  <c r="AM33" i="8" s="1"/>
  <c r="BC33" i="8" s="1"/>
  <c r="BB32" i="8"/>
  <c r="BA32" i="8"/>
  <c r="Z32" i="8"/>
  <c r="Y32" i="8"/>
  <c r="N32" i="8"/>
  <c r="AN32" i="8" s="1"/>
  <c r="BD32" i="8" s="1"/>
  <c r="M32" i="8"/>
  <c r="AM32" i="8" s="1"/>
  <c r="BC32" i="8" s="1"/>
  <c r="BB31" i="8"/>
  <c r="BA31" i="8"/>
  <c r="Z31" i="8"/>
  <c r="Y31" i="8"/>
  <c r="N31" i="8"/>
  <c r="AN31" i="8" s="1"/>
  <c r="BD31" i="8" s="1"/>
  <c r="M31" i="8"/>
  <c r="AM31" i="8" s="1"/>
  <c r="BC31" i="8" s="1"/>
  <c r="BB30" i="8"/>
  <c r="BA30" i="8"/>
  <c r="Z30" i="8"/>
  <c r="Y30" i="8"/>
  <c r="N30" i="8"/>
  <c r="AN30" i="8" s="1"/>
  <c r="BD30" i="8" s="1"/>
  <c r="M30" i="8"/>
  <c r="AM30" i="8" s="1"/>
  <c r="BC30" i="8" s="1"/>
  <c r="BB29" i="8"/>
  <c r="BA29" i="8"/>
  <c r="Z29" i="8"/>
  <c r="Y29" i="8"/>
  <c r="N29" i="8"/>
  <c r="AN29" i="8" s="1"/>
  <c r="BD29" i="8" s="1"/>
  <c r="M29" i="8"/>
  <c r="AM29" i="8" s="1"/>
  <c r="BC29" i="8" s="1"/>
  <c r="BB28" i="8"/>
  <c r="BA28" i="8"/>
  <c r="Z28" i="8"/>
  <c r="Y28" i="8"/>
  <c r="N28" i="8"/>
  <c r="AN28" i="8" s="1"/>
  <c r="BD28" i="8" s="1"/>
  <c r="M28" i="8"/>
  <c r="AM28" i="8" s="1"/>
  <c r="BC28" i="8" s="1"/>
  <c r="BB27" i="8"/>
  <c r="BA27" i="8"/>
  <c r="Z27" i="8"/>
  <c r="Y27" i="8"/>
  <c r="N27" i="8"/>
  <c r="AN27" i="8" s="1"/>
  <c r="BD27" i="8" s="1"/>
  <c r="M27" i="8"/>
  <c r="AM27" i="8" s="1"/>
  <c r="BC27" i="8" s="1"/>
  <c r="BB26" i="8"/>
  <c r="BA26" i="8"/>
  <c r="Z26" i="8"/>
  <c r="Y26" i="8"/>
  <c r="N26" i="8"/>
  <c r="AN26" i="8" s="1"/>
  <c r="BD26" i="8" s="1"/>
  <c r="M26" i="8"/>
  <c r="AM26" i="8" s="1"/>
  <c r="BC26" i="8" s="1"/>
  <c r="BB25" i="8"/>
  <c r="BA25" i="8"/>
  <c r="Z25" i="8"/>
  <c r="Y25" i="8"/>
  <c r="N25" i="8"/>
  <c r="AN25" i="8" s="1"/>
  <c r="BD25" i="8" s="1"/>
  <c r="M25" i="8"/>
  <c r="AM25" i="8" s="1"/>
  <c r="BC25" i="8" s="1"/>
  <c r="BB24" i="8"/>
  <c r="BA24" i="8"/>
  <c r="Z24" i="8"/>
  <c r="Y24" i="8"/>
  <c r="N24" i="8"/>
  <c r="AN24" i="8" s="1"/>
  <c r="BD24" i="8" s="1"/>
  <c r="M24" i="8"/>
  <c r="AM24" i="8" s="1"/>
  <c r="BC24" i="8" s="1"/>
  <c r="BB23" i="8"/>
  <c r="BA23" i="8"/>
  <c r="Z23" i="8"/>
  <c r="Y23" i="8"/>
  <c r="N23" i="8"/>
  <c r="AN23" i="8" s="1"/>
  <c r="BD23" i="8" s="1"/>
  <c r="M23" i="8"/>
  <c r="AM23" i="8" s="1"/>
  <c r="BC23" i="8" s="1"/>
  <c r="BB22" i="8"/>
  <c r="BA22" i="8"/>
  <c r="Z22" i="8"/>
  <c r="Y22" i="8"/>
  <c r="N22" i="8"/>
  <c r="AN22" i="8" s="1"/>
  <c r="BD22" i="8" s="1"/>
  <c r="M22" i="8"/>
  <c r="AM22" i="8" s="1"/>
  <c r="BC22" i="8" s="1"/>
  <c r="BB21" i="8"/>
  <c r="BA21" i="8"/>
  <c r="Z21" i="8"/>
  <c r="Y21" i="8"/>
  <c r="N21" i="8"/>
  <c r="AN21" i="8" s="1"/>
  <c r="BD21" i="8" s="1"/>
  <c r="M21" i="8"/>
  <c r="AM21" i="8" s="1"/>
  <c r="BC21" i="8" s="1"/>
  <c r="BB20" i="8"/>
  <c r="BA20" i="8"/>
  <c r="Z20" i="8"/>
  <c r="Y20" i="8"/>
  <c r="N20" i="8"/>
  <c r="AN20" i="8" s="1"/>
  <c r="BD20" i="8" s="1"/>
  <c r="M20" i="8"/>
  <c r="AM20" i="8" s="1"/>
  <c r="BC20" i="8" s="1"/>
  <c r="BB19" i="8"/>
  <c r="BA19" i="8"/>
  <c r="Z19" i="8"/>
  <c r="Y19" i="8"/>
  <c r="N19" i="8"/>
  <c r="AN19" i="8" s="1"/>
  <c r="BD19" i="8" s="1"/>
  <c r="M19" i="8"/>
  <c r="AM19" i="8" s="1"/>
  <c r="BC19" i="8" s="1"/>
  <c r="BB18" i="8"/>
  <c r="BA18" i="8"/>
  <c r="Z18" i="8"/>
  <c r="Y18" i="8"/>
  <c r="N18" i="8"/>
  <c r="AN18" i="8" s="1"/>
  <c r="BD18" i="8" s="1"/>
  <c r="M18" i="8"/>
  <c r="AM18" i="8" s="1"/>
  <c r="BC18" i="8" s="1"/>
  <c r="BB17" i="8"/>
  <c r="BA17" i="8"/>
  <c r="Z17" i="8"/>
  <c r="Y17" i="8"/>
  <c r="N17" i="8"/>
  <c r="AN17" i="8" s="1"/>
  <c r="BD17" i="8" s="1"/>
  <c r="M17" i="8"/>
  <c r="AM17" i="8" s="1"/>
  <c r="BC17" i="8" s="1"/>
  <c r="BB16" i="8"/>
  <c r="BA16" i="8"/>
  <c r="Z16" i="8"/>
  <c r="Y16" i="8"/>
  <c r="N16" i="8"/>
  <c r="AN16" i="8" s="1"/>
  <c r="BD16" i="8" s="1"/>
  <c r="M16" i="8"/>
  <c r="AM16" i="8" s="1"/>
  <c r="BC16" i="8" s="1"/>
  <c r="BB15" i="8"/>
  <c r="BA15" i="8"/>
  <c r="Z15" i="8"/>
  <c r="Y15" i="8"/>
  <c r="N15" i="8"/>
  <c r="AN15" i="8" s="1"/>
  <c r="BD15" i="8" s="1"/>
  <c r="M15" i="8"/>
  <c r="AM15" i="8" s="1"/>
  <c r="BC15" i="8" s="1"/>
  <c r="BB14" i="8"/>
  <c r="BA14" i="8"/>
  <c r="Z14" i="8"/>
  <c r="Y14" i="8"/>
  <c r="N14" i="8"/>
  <c r="AN14" i="8" s="1"/>
  <c r="BD14" i="8" s="1"/>
  <c r="M14" i="8"/>
  <c r="AM14" i="8" s="1"/>
  <c r="BC14" i="8" s="1"/>
  <c r="BB13" i="8"/>
  <c r="BA13" i="8"/>
  <c r="Z13" i="8"/>
  <c r="Y13" i="8"/>
  <c r="N13" i="8"/>
  <c r="AN13" i="8" s="1"/>
  <c r="BD13" i="8" s="1"/>
  <c r="M13" i="8"/>
  <c r="AM13" i="8" s="1"/>
  <c r="BC13" i="8" s="1"/>
  <c r="BB12" i="8"/>
  <c r="BA12" i="8"/>
  <c r="Z12" i="8"/>
  <c r="Y12" i="8"/>
  <c r="N12" i="8"/>
  <c r="AN12" i="8" s="1"/>
  <c r="BD12" i="8" s="1"/>
  <c r="M12" i="8"/>
  <c r="AM12" i="8" s="1"/>
  <c r="BC12" i="8" s="1"/>
  <c r="BB11" i="8"/>
  <c r="BA11" i="8"/>
  <c r="Z11" i="8"/>
  <c r="Y11" i="8"/>
  <c r="N11" i="8"/>
  <c r="AN11" i="8" s="1"/>
  <c r="BD11" i="8" s="1"/>
  <c r="M11" i="8"/>
  <c r="AM11" i="8" s="1"/>
  <c r="BC11" i="8" s="1"/>
  <c r="BB10" i="8"/>
  <c r="BA10" i="8"/>
  <c r="Z10" i="8"/>
  <c r="Y10" i="8"/>
  <c r="N10" i="8"/>
  <c r="AN10" i="8" s="1"/>
  <c r="BD10" i="8" s="1"/>
  <c r="M10" i="8"/>
  <c r="AM10" i="8" s="1"/>
  <c r="BC10" i="8" s="1"/>
  <c r="BB9" i="8"/>
  <c r="BA9" i="8"/>
  <c r="BA57" i="8" s="1"/>
  <c r="Z9" i="8"/>
  <c r="Y9" i="8"/>
  <c r="Y57" i="8" s="1"/>
  <c r="N9" i="8"/>
  <c r="AN9" i="8" s="1"/>
  <c r="BD9" i="8" s="1"/>
  <c r="M9" i="8"/>
  <c r="AM9" i="8" s="1"/>
  <c r="BC9" i="8" s="1"/>
  <c r="BB8" i="8"/>
  <c r="BB57" i="8" s="1"/>
  <c r="BA8" i="8"/>
  <c r="Z8" i="8"/>
  <c r="Z57" i="8" s="1"/>
  <c r="Y8" i="8"/>
  <c r="N8" i="8"/>
  <c r="N57" i="8" s="1"/>
  <c r="M8" i="8"/>
  <c r="AM8" i="8" s="1"/>
  <c r="AM57" i="8" l="1"/>
  <c r="BC8" i="8"/>
  <c r="BC57" i="8" s="1"/>
  <c r="AN8" i="8"/>
  <c r="M57" i="8"/>
  <c r="AO37" i="6"/>
  <c r="AN37" i="6"/>
  <c r="AM37" i="6"/>
  <c r="AK37" i="6"/>
  <c r="AL37" i="6" s="1"/>
  <c r="AJ37" i="6"/>
  <c r="AH37" i="6"/>
  <c r="AG37" i="6"/>
  <c r="AI37" i="6" s="1"/>
  <c r="AF37" i="6"/>
  <c r="AE37" i="6"/>
  <c r="AD37" i="6"/>
  <c r="AC37" i="6"/>
  <c r="AB37" i="6"/>
  <c r="AA37" i="6"/>
  <c r="Y37" i="6"/>
  <c r="Z37" i="6" s="1"/>
  <c r="X37" i="6"/>
  <c r="V37" i="6"/>
  <c r="U37" i="6"/>
  <c r="W37" i="6" s="1"/>
  <c r="Q37" i="6"/>
  <c r="P37" i="6"/>
  <c r="O37" i="6"/>
  <c r="M37" i="6"/>
  <c r="N37" i="6" s="1"/>
  <c r="L37" i="6"/>
  <c r="H37" i="6"/>
  <c r="G37" i="6"/>
  <c r="F37" i="6"/>
  <c r="D37" i="6"/>
  <c r="E37" i="6" s="1"/>
  <c r="C37" i="6"/>
  <c r="AQ36" i="6"/>
  <c r="AO36" i="6"/>
  <c r="AL36" i="6"/>
  <c r="AI36" i="6"/>
  <c r="AF36" i="6"/>
  <c r="AC36" i="6"/>
  <c r="Z36" i="6"/>
  <c r="W36" i="6"/>
  <c r="S36" i="6"/>
  <c r="Q36" i="6"/>
  <c r="N36" i="6"/>
  <c r="J36" i="6"/>
  <c r="I36" i="6"/>
  <c r="K36" i="6" s="1"/>
  <c r="H36" i="6"/>
  <c r="E36" i="6"/>
  <c r="AQ35" i="6"/>
  <c r="AO35" i="6"/>
  <c r="AL35" i="6"/>
  <c r="AI35" i="6"/>
  <c r="AF35" i="6"/>
  <c r="AC35" i="6"/>
  <c r="Z35" i="6"/>
  <c r="W35" i="6"/>
  <c r="S35" i="6"/>
  <c r="Q35" i="6"/>
  <c r="N35" i="6"/>
  <c r="J35" i="6"/>
  <c r="I35" i="6"/>
  <c r="K35" i="6" s="1"/>
  <c r="H35" i="6"/>
  <c r="E35" i="6"/>
  <c r="AQ34" i="6"/>
  <c r="AO34" i="6"/>
  <c r="AL34" i="6"/>
  <c r="AI34" i="6"/>
  <c r="AF34" i="6"/>
  <c r="AC34" i="6"/>
  <c r="Z34" i="6"/>
  <c r="W34" i="6"/>
  <c r="S34" i="6"/>
  <c r="Q34" i="6"/>
  <c r="N34" i="6"/>
  <c r="J34" i="6"/>
  <c r="I34" i="6"/>
  <c r="K34" i="6" s="1"/>
  <c r="H34" i="6"/>
  <c r="E34" i="6"/>
  <c r="AQ33" i="6"/>
  <c r="AO33" i="6"/>
  <c r="AL33" i="6"/>
  <c r="AI33" i="6"/>
  <c r="AF33" i="6"/>
  <c r="AC33" i="6"/>
  <c r="Z33" i="6"/>
  <c r="W33" i="6"/>
  <c r="S33" i="6"/>
  <c r="Q33" i="6"/>
  <c r="N33" i="6"/>
  <c r="J33" i="6"/>
  <c r="I33" i="6"/>
  <c r="K33" i="6" s="1"/>
  <c r="H33" i="6"/>
  <c r="E33" i="6"/>
  <c r="AQ32" i="6"/>
  <c r="AO32" i="6"/>
  <c r="AL32" i="6"/>
  <c r="AI32" i="6"/>
  <c r="AF32" i="6"/>
  <c r="AC32" i="6"/>
  <c r="Z32" i="6"/>
  <c r="W32" i="6"/>
  <c r="S32" i="6"/>
  <c r="Q32" i="6"/>
  <c r="N32" i="6"/>
  <c r="J32" i="6"/>
  <c r="I32" i="6"/>
  <c r="K32" i="6" s="1"/>
  <c r="H32" i="6"/>
  <c r="E32" i="6"/>
  <c r="AQ31" i="6"/>
  <c r="AO31" i="6"/>
  <c r="AL31" i="6"/>
  <c r="AI31" i="6"/>
  <c r="AF31" i="6"/>
  <c r="AC31" i="6"/>
  <c r="Z31" i="6"/>
  <c r="W31" i="6"/>
  <c r="S31" i="6"/>
  <c r="Q31" i="6"/>
  <c r="N31" i="6"/>
  <c r="J31" i="6"/>
  <c r="I31" i="6"/>
  <c r="K31" i="6" s="1"/>
  <c r="H31" i="6"/>
  <c r="E31" i="6"/>
  <c r="AQ30" i="6"/>
  <c r="AO30" i="6"/>
  <c r="AL30" i="6"/>
  <c r="AI30" i="6"/>
  <c r="AF30" i="6"/>
  <c r="AC30" i="6"/>
  <c r="Z30" i="6"/>
  <c r="W30" i="6"/>
  <c r="S30" i="6"/>
  <c r="Q30" i="6"/>
  <c r="N30" i="6"/>
  <c r="J30" i="6"/>
  <c r="I30" i="6"/>
  <c r="K30" i="6" s="1"/>
  <c r="H30" i="6"/>
  <c r="E30" i="6"/>
  <c r="AQ29" i="6"/>
  <c r="AO29" i="6"/>
  <c r="AL29" i="6"/>
  <c r="AI29" i="6"/>
  <c r="AF29" i="6"/>
  <c r="AC29" i="6"/>
  <c r="Z29" i="6"/>
  <c r="W29" i="6"/>
  <c r="S29" i="6"/>
  <c r="Q29" i="6"/>
  <c r="N29" i="6"/>
  <c r="J29" i="6"/>
  <c r="I29" i="6"/>
  <c r="K29" i="6" s="1"/>
  <c r="H29" i="6"/>
  <c r="E29" i="6"/>
  <c r="AQ28" i="6"/>
  <c r="AO28" i="6"/>
  <c r="AL28" i="6"/>
  <c r="AI28" i="6"/>
  <c r="AF28" i="6"/>
  <c r="AC28" i="6"/>
  <c r="Z28" i="6"/>
  <c r="W28" i="6"/>
  <c r="S28" i="6"/>
  <c r="Q28" i="6"/>
  <c r="N28" i="6"/>
  <c r="J28" i="6"/>
  <c r="I28" i="6"/>
  <c r="K28" i="6" s="1"/>
  <c r="H28" i="6"/>
  <c r="E28" i="6"/>
  <c r="AQ27" i="6"/>
  <c r="AO27" i="6"/>
  <c r="AL27" i="6"/>
  <c r="AI27" i="6"/>
  <c r="AF27" i="6"/>
  <c r="AC27" i="6"/>
  <c r="Z27" i="6"/>
  <c r="W27" i="6"/>
  <c r="S27" i="6"/>
  <c r="Q27" i="6"/>
  <c r="N27" i="6"/>
  <c r="J27" i="6"/>
  <c r="I27" i="6"/>
  <c r="K27" i="6" s="1"/>
  <c r="H27" i="6"/>
  <c r="E27" i="6"/>
  <c r="AQ26" i="6"/>
  <c r="AO26" i="6"/>
  <c r="AL26" i="6"/>
  <c r="AI26" i="6"/>
  <c r="AF26" i="6"/>
  <c r="AC26" i="6"/>
  <c r="Z26" i="6"/>
  <c r="W26" i="6"/>
  <c r="S26" i="6"/>
  <c r="Q26" i="6"/>
  <c r="N26" i="6"/>
  <c r="J26" i="6"/>
  <c r="I26" i="6"/>
  <c r="K26" i="6" s="1"/>
  <c r="H26" i="6"/>
  <c r="E26" i="6"/>
  <c r="AQ25" i="6"/>
  <c r="AO25" i="6"/>
  <c r="AL25" i="6"/>
  <c r="AI25" i="6"/>
  <c r="AF25" i="6"/>
  <c r="AC25" i="6"/>
  <c r="Z25" i="6"/>
  <c r="W25" i="6"/>
  <c r="S25" i="6"/>
  <c r="Q25" i="6"/>
  <c r="N25" i="6"/>
  <c r="J25" i="6"/>
  <c r="I25" i="6"/>
  <c r="K25" i="6" s="1"/>
  <c r="H25" i="6"/>
  <c r="E25" i="6"/>
  <c r="AQ24" i="6"/>
  <c r="AO24" i="6"/>
  <c r="AL24" i="6"/>
  <c r="AI24" i="6"/>
  <c r="AF24" i="6"/>
  <c r="AC24" i="6"/>
  <c r="Z24" i="6"/>
  <c r="W24" i="6"/>
  <c r="S24" i="6"/>
  <c r="Q24" i="6"/>
  <c r="N24" i="6"/>
  <c r="J24" i="6"/>
  <c r="I24" i="6"/>
  <c r="K24" i="6" s="1"/>
  <c r="H24" i="6"/>
  <c r="E24" i="6"/>
  <c r="AQ23" i="6"/>
  <c r="AO23" i="6"/>
  <c r="AL23" i="6"/>
  <c r="AI23" i="6"/>
  <c r="AF23" i="6"/>
  <c r="AC23" i="6"/>
  <c r="Z23" i="6"/>
  <c r="W23" i="6"/>
  <c r="S23" i="6"/>
  <c r="Q23" i="6"/>
  <c r="N23" i="6"/>
  <c r="J23" i="6"/>
  <c r="I23" i="6"/>
  <c r="K23" i="6" s="1"/>
  <c r="H23" i="6"/>
  <c r="E23" i="6"/>
  <c r="AQ22" i="6"/>
  <c r="AO22" i="6"/>
  <c r="AL22" i="6"/>
  <c r="AI22" i="6"/>
  <c r="AF22" i="6"/>
  <c r="AC22" i="6"/>
  <c r="Z22" i="6"/>
  <c r="W22" i="6"/>
  <c r="S22" i="6"/>
  <c r="Q22" i="6"/>
  <c r="N22" i="6"/>
  <c r="J22" i="6"/>
  <c r="I22" i="6"/>
  <c r="K22" i="6" s="1"/>
  <c r="H22" i="6"/>
  <c r="E22" i="6"/>
  <c r="AQ21" i="6"/>
  <c r="AO21" i="6"/>
  <c r="AL21" i="6"/>
  <c r="AI21" i="6"/>
  <c r="AF21" i="6"/>
  <c r="AC21" i="6"/>
  <c r="Z21" i="6"/>
  <c r="W21" i="6"/>
  <c r="S21" i="6"/>
  <c r="Q21" i="6"/>
  <c r="N21" i="6"/>
  <c r="J21" i="6"/>
  <c r="I21" i="6"/>
  <c r="K21" i="6" s="1"/>
  <c r="H21" i="6"/>
  <c r="E21" i="6"/>
  <c r="AQ20" i="6"/>
  <c r="AO20" i="6"/>
  <c r="AL20" i="6"/>
  <c r="AI20" i="6"/>
  <c r="AF20" i="6"/>
  <c r="AC20" i="6"/>
  <c r="Z20" i="6"/>
  <c r="W20" i="6"/>
  <c r="S20" i="6"/>
  <c r="Q20" i="6"/>
  <c r="N20" i="6"/>
  <c r="J20" i="6"/>
  <c r="I20" i="6"/>
  <c r="K20" i="6" s="1"/>
  <c r="H20" i="6"/>
  <c r="E20" i="6"/>
  <c r="AQ19" i="6"/>
  <c r="AO19" i="6"/>
  <c r="AL19" i="6"/>
  <c r="AI19" i="6"/>
  <c r="AF19" i="6"/>
  <c r="AC19" i="6"/>
  <c r="Z19" i="6"/>
  <c r="W19" i="6"/>
  <c r="S19" i="6"/>
  <c r="Q19" i="6"/>
  <c r="N19" i="6"/>
  <c r="J19" i="6"/>
  <c r="I19" i="6"/>
  <c r="K19" i="6" s="1"/>
  <c r="H19" i="6"/>
  <c r="E19" i="6"/>
  <c r="AQ18" i="6"/>
  <c r="AO18" i="6"/>
  <c r="AL18" i="6"/>
  <c r="AI18" i="6"/>
  <c r="AF18" i="6"/>
  <c r="AC18" i="6"/>
  <c r="Z18" i="6"/>
  <c r="W18" i="6"/>
  <c r="S18" i="6"/>
  <c r="Q18" i="6"/>
  <c r="N18" i="6"/>
  <c r="J18" i="6"/>
  <c r="I18" i="6"/>
  <c r="K18" i="6" s="1"/>
  <c r="H18" i="6"/>
  <c r="E18" i="6"/>
  <c r="AQ17" i="6"/>
  <c r="AO17" i="6"/>
  <c r="AL17" i="6"/>
  <c r="AI17" i="6"/>
  <c r="AF17" i="6"/>
  <c r="AC17" i="6"/>
  <c r="Z17" i="6"/>
  <c r="W17" i="6"/>
  <c r="S17" i="6"/>
  <c r="Q17" i="6"/>
  <c r="N17" i="6"/>
  <c r="J17" i="6"/>
  <c r="I17" i="6"/>
  <c r="K17" i="6" s="1"/>
  <c r="H17" i="6"/>
  <c r="E17" i="6"/>
  <c r="AQ16" i="6"/>
  <c r="AO16" i="6"/>
  <c r="AL16" i="6"/>
  <c r="AI16" i="6"/>
  <c r="AF16" i="6"/>
  <c r="AC16" i="6"/>
  <c r="Z16" i="6"/>
  <c r="W16" i="6"/>
  <c r="S16" i="6"/>
  <c r="Q16" i="6"/>
  <c r="N16" i="6"/>
  <c r="J16" i="6"/>
  <c r="I16" i="6"/>
  <c r="K16" i="6" s="1"/>
  <c r="H16" i="6"/>
  <c r="E16" i="6"/>
  <c r="AQ15" i="6"/>
  <c r="AO15" i="6"/>
  <c r="AL15" i="6"/>
  <c r="AI15" i="6"/>
  <c r="AF15" i="6"/>
  <c r="AC15" i="6"/>
  <c r="Z15" i="6"/>
  <c r="W15" i="6"/>
  <c r="S15" i="6"/>
  <c r="Q15" i="6"/>
  <c r="N15" i="6"/>
  <c r="J15" i="6"/>
  <c r="I15" i="6"/>
  <c r="K15" i="6" s="1"/>
  <c r="H15" i="6"/>
  <c r="E15" i="6"/>
  <c r="AQ14" i="6"/>
  <c r="AO14" i="6"/>
  <c r="AL14" i="6"/>
  <c r="AI14" i="6"/>
  <c r="AF14" i="6"/>
  <c r="AC14" i="6"/>
  <c r="Z14" i="6"/>
  <c r="W14" i="6"/>
  <c r="S14" i="6"/>
  <c r="Q14" i="6"/>
  <c r="N14" i="6"/>
  <c r="J14" i="6"/>
  <c r="I14" i="6"/>
  <c r="K14" i="6" s="1"/>
  <c r="H14" i="6"/>
  <c r="E14" i="6"/>
  <c r="AQ13" i="6"/>
  <c r="AO13" i="6"/>
  <c r="AL13" i="6"/>
  <c r="AI13" i="6"/>
  <c r="AF13" i="6"/>
  <c r="AC13" i="6"/>
  <c r="Z13" i="6"/>
  <c r="W13" i="6"/>
  <c r="S13" i="6"/>
  <c r="Q13" i="6"/>
  <c r="N13" i="6"/>
  <c r="J13" i="6"/>
  <c r="I13" i="6"/>
  <c r="K13" i="6" s="1"/>
  <c r="H13" i="6"/>
  <c r="E13" i="6"/>
  <c r="AQ12" i="6"/>
  <c r="AO12" i="6"/>
  <c r="AL12" i="6"/>
  <c r="AI12" i="6"/>
  <c r="AF12" i="6"/>
  <c r="AC12" i="6"/>
  <c r="Z12" i="6"/>
  <c r="W12" i="6"/>
  <c r="S12" i="6"/>
  <c r="Q12" i="6"/>
  <c r="N12" i="6"/>
  <c r="J12" i="6"/>
  <c r="I12" i="6"/>
  <c r="K12" i="6" s="1"/>
  <c r="H12" i="6"/>
  <c r="E12" i="6"/>
  <c r="AQ11" i="6"/>
  <c r="AO11" i="6"/>
  <c r="AL11" i="6"/>
  <c r="AI11" i="6"/>
  <c r="AF11" i="6"/>
  <c r="AC11" i="6"/>
  <c r="Z11" i="6"/>
  <c r="W11" i="6"/>
  <c r="S11" i="6"/>
  <c r="Q11" i="6"/>
  <c r="N11" i="6"/>
  <c r="J11" i="6"/>
  <c r="I11" i="6"/>
  <c r="K11" i="6" s="1"/>
  <c r="H11" i="6"/>
  <c r="E11" i="6"/>
  <c r="AQ10" i="6"/>
  <c r="AO10" i="6"/>
  <c r="AL10" i="6"/>
  <c r="AI10" i="6"/>
  <c r="AF10" i="6"/>
  <c r="AC10" i="6"/>
  <c r="Z10" i="6"/>
  <c r="W10" i="6"/>
  <c r="S10" i="6"/>
  <c r="Q10" i="6"/>
  <c r="N10" i="6"/>
  <c r="J10" i="6"/>
  <c r="I10" i="6"/>
  <c r="K10" i="6" s="1"/>
  <c r="H10" i="6"/>
  <c r="E10" i="6"/>
  <c r="AQ9" i="6"/>
  <c r="AO9" i="6"/>
  <c r="AL9" i="6"/>
  <c r="AI9" i="6"/>
  <c r="AF9" i="6"/>
  <c r="AC9" i="6"/>
  <c r="Z9" i="6"/>
  <c r="W9" i="6"/>
  <c r="S9" i="6"/>
  <c r="Q9" i="6"/>
  <c r="N9" i="6"/>
  <c r="J9" i="6"/>
  <c r="I9" i="6"/>
  <c r="K9" i="6" s="1"/>
  <c r="H9" i="6"/>
  <c r="E9" i="6"/>
  <c r="AQ8" i="6"/>
  <c r="AO8" i="6"/>
  <c r="AL8" i="6"/>
  <c r="AI8" i="6"/>
  <c r="AF8" i="6"/>
  <c r="AC8" i="6"/>
  <c r="Z8" i="6"/>
  <c r="W8" i="6"/>
  <c r="S8" i="6"/>
  <c r="Q8" i="6"/>
  <c r="N8" i="6"/>
  <c r="J8" i="6"/>
  <c r="I8" i="6"/>
  <c r="K8" i="6" s="1"/>
  <c r="H8" i="6"/>
  <c r="E8" i="6"/>
  <c r="AQ7" i="6"/>
  <c r="AQ37" i="6" s="1"/>
  <c r="AO7" i="6"/>
  <c r="AL7" i="6"/>
  <c r="AI7" i="6"/>
  <c r="AF7" i="6"/>
  <c r="AC7" i="6"/>
  <c r="Z7" i="6"/>
  <c r="W7" i="6"/>
  <c r="S7" i="6"/>
  <c r="S37" i="6" s="1"/>
  <c r="Q7" i="6"/>
  <c r="N7" i="6"/>
  <c r="J7" i="6"/>
  <c r="J37" i="6" s="1"/>
  <c r="I7" i="6"/>
  <c r="K7" i="6" s="1"/>
  <c r="H7" i="6"/>
  <c r="E7" i="6"/>
  <c r="AN57" i="8" l="1"/>
  <c r="BD8" i="8"/>
  <c r="BD57" i="8" s="1"/>
  <c r="K37" i="6"/>
  <c r="I37"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AP32" i="6" l="1"/>
  <c r="AR32" i="6" s="1"/>
  <c r="T32" i="6"/>
  <c r="AP35" i="6"/>
  <c r="AR35" i="6" s="1"/>
  <c r="T35" i="6"/>
  <c r="AP31" i="6"/>
  <c r="AR31" i="6" s="1"/>
  <c r="T31" i="6"/>
  <c r="AP27" i="6"/>
  <c r="AR27" i="6" s="1"/>
  <c r="T27" i="6"/>
  <c r="AP23" i="6"/>
  <c r="AR23" i="6" s="1"/>
  <c r="T23" i="6"/>
  <c r="AP19" i="6"/>
  <c r="AR19" i="6" s="1"/>
  <c r="T19" i="6"/>
  <c r="AP15" i="6"/>
  <c r="AR15" i="6" s="1"/>
  <c r="T15" i="6"/>
  <c r="T11" i="6"/>
  <c r="AP11" i="6"/>
  <c r="AR11" i="6" s="1"/>
  <c r="AP36" i="6"/>
  <c r="AR36" i="6" s="1"/>
  <c r="T36" i="6"/>
  <c r="AP24" i="6"/>
  <c r="AR24" i="6" s="1"/>
  <c r="T24" i="6"/>
  <c r="T16" i="6"/>
  <c r="AP16" i="6"/>
  <c r="AR16" i="6" s="1"/>
  <c r="AP8" i="6"/>
  <c r="AR8" i="6" s="1"/>
  <c r="T8" i="6"/>
  <c r="AP34" i="6"/>
  <c r="AR34" i="6" s="1"/>
  <c r="T34" i="6"/>
  <c r="AP30" i="6"/>
  <c r="AR30" i="6" s="1"/>
  <c r="T30" i="6"/>
  <c r="AP26" i="6"/>
  <c r="AR26" i="6" s="1"/>
  <c r="T26" i="6"/>
  <c r="AP22" i="6"/>
  <c r="AR22" i="6" s="1"/>
  <c r="T22" i="6"/>
  <c r="AP18" i="6"/>
  <c r="AR18" i="6" s="1"/>
  <c r="T18" i="6"/>
  <c r="T14" i="6"/>
  <c r="AP14" i="6"/>
  <c r="AR14" i="6" s="1"/>
  <c r="AP10" i="6"/>
  <c r="AR10" i="6" s="1"/>
  <c r="T10" i="6"/>
  <c r="R37" i="6"/>
  <c r="T37" i="6" s="1"/>
  <c r="AP7" i="6"/>
  <c r="T7" i="6"/>
  <c r="AP28" i="6"/>
  <c r="AR28" i="6" s="1"/>
  <c r="T28" i="6"/>
  <c r="AP20" i="6"/>
  <c r="AR20" i="6" s="1"/>
  <c r="T20" i="6"/>
  <c r="AP12" i="6"/>
  <c r="AR12" i="6" s="1"/>
  <c r="T12" i="6"/>
  <c r="AP33" i="6"/>
  <c r="AR33" i="6" s="1"/>
  <c r="T33" i="6"/>
  <c r="AP29" i="6"/>
  <c r="AR29" i="6" s="1"/>
  <c r="T29" i="6"/>
  <c r="AP25" i="6"/>
  <c r="AR25" i="6" s="1"/>
  <c r="T25" i="6"/>
  <c r="AP21" i="6"/>
  <c r="AR21" i="6" s="1"/>
  <c r="T21" i="6"/>
  <c r="T17" i="6"/>
  <c r="AP17" i="6"/>
  <c r="AR17" i="6" s="1"/>
  <c r="T13" i="6"/>
  <c r="AP13" i="6"/>
  <c r="AR13" i="6" s="1"/>
  <c r="T9" i="6"/>
  <c r="AP9" i="6"/>
  <c r="AR9" i="6" s="1"/>
  <c r="AP37" i="6" l="1"/>
  <c r="AR37" i="6" s="1"/>
  <c r="AR7" i="6"/>
  <c r="R56" i="5" l="1"/>
  <c r="Q56" i="5"/>
  <c r="P56" i="5"/>
  <c r="O56" i="5"/>
  <c r="M56" i="5"/>
  <c r="N56" i="5" s="1"/>
  <c r="L56" i="5"/>
  <c r="J56" i="5"/>
  <c r="K56" i="5" s="1"/>
  <c r="I56" i="5"/>
  <c r="G56" i="5"/>
  <c r="H56" i="5" s="1"/>
  <c r="F56" i="5"/>
  <c r="E56" i="5"/>
  <c r="D56" i="5"/>
  <c r="C56" i="5"/>
  <c r="S55" i="5"/>
  <c r="T55" i="5" s="1"/>
  <c r="R55" i="5"/>
  <c r="Q55" i="5"/>
  <c r="N55" i="5"/>
  <c r="K55" i="5"/>
  <c r="H55" i="5"/>
  <c r="E55" i="5"/>
  <c r="S54" i="5"/>
  <c r="T54" i="5" s="1"/>
  <c r="R54" i="5"/>
  <c r="Q54" i="5"/>
  <c r="N54" i="5"/>
  <c r="K54" i="5"/>
  <c r="H54" i="5"/>
  <c r="E54" i="5"/>
  <c r="S53" i="5"/>
  <c r="T53" i="5" s="1"/>
  <c r="R53" i="5"/>
  <c r="Q53" i="5"/>
  <c r="N53" i="5"/>
  <c r="K53" i="5"/>
  <c r="H53" i="5"/>
  <c r="E53" i="5"/>
  <c r="S52" i="5"/>
  <c r="T52" i="5" s="1"/>
  <c r="R52" i="5"/>
  <c r="Q52" i="5"/>
  <c r="N52" i="5"/>
  <c r="K52" i="5"/>
  <c r="H52" i="5"/>
  <c r="E52" i="5"/>
  <c r="S51" i="5"/>
  <c r="T51" i="5" s="1"/>
  <c r="R51" i="5"/>
  <c r="Q51" i="5"/>
  <c r="N51" i="5"/>
  <c r="K51" i="5"/>
  <c r="H51" i="5"/>
  <c r="E51" i="5"/>
  <c r="S50" i="5"/>
  <c r="T50" i="5" s="1"/>
  <c r="R50" i="5"/>
  <c r="Q50" i="5"/>
  <c r="N50" i="5"/>
  <c r="K50" i="5"/>
  <c r="H50" i="5"/>
  <c r="E50" i="5"/>
  <c r="S49" i="5"/>
  <c r="T49" i="5" s="1"/>
  <c r="R49" i="5"/>
  <c r="Q49" i="5"/>
  <c r="N49" i="5"/>
  <c r="K49" i="5"/>
  <c r="H49" i="5"/>
  <c r="E49" i="5"/>
  <c r="S48" i="5"/>
  <c r="T48" i="5" s="1"/>
  <c r="R48" i="5"/>
  <c r="Q48" i="5"/>
  <c r="N48" i="5"/>
  <c r="K48" i="5"/>
  <c r="H48" i="5"/>
  <c r="E48" i="5"/>
  <c r="S47" i="5"/>
  <c r="T47" i="5" s="1"/>
  <c r="R47" i="5"/>
  <c r="Q47" i="5"/>
  <c r="N47" i="5"/>
  <c r="K47" i="5"/>
  <c r="H47" i="5"/>
  <c r="E47" i="5"/>
  <c r="S46" i="5"/>
  <c r="T46" i="5" s="1"/>
  <c r="R46" i="5"/>
  <c r="Q46" i="5"/>
  <c r="N46" i="5"/>
  <c r="K46" i="5"/>
  <c r="H46" i="5"/>
  <c r="E46" i="5"/>
  <c r="S45" i="5"/>
  <c r="T45" i="5" s="1"/>
  <c r="R45" i="5"/>
  <c r="Q45" i="5"/>
  <c r="N45" i="5"/>
  <c r="K45" i="5"/>
  <c r="H45" i="5"/>
  <c r="E45" i="5"/>
  <c r="S44" i="5"/>
  <c r="T44" i="5" s="1"/>
  <c r="R44" i="5"/>
  <c r="Q44" i="5"/>
  <c r="N44" i="5"/>
  <c r="K44" i="5"/>
  <c r="H44" i="5"/>
  <c r="E44" i="5"/>
  <c r="S43" i="5"/>
  <c r="T43" i="5" s="1"/>
  <c r="R43" i="5"/>
  <c r="Q43" i="5"/>
  <c r="N43" i="5"/>
  <c r="K43" i="5"/>
  <c r="H43" i="5"/>
  <c r="E43" i="5"/>
  <c r="S42" i="5"/>
  <c r="T42" i="5" s="1"/>
  <c r="R42" i="5"/>
  <c r="Q42" i="5"/>
  <c r="N42" i="5"/>
  <c r="K42" i="5"/>
  <c r="H42" i="5"/>
  <c r="E42" i="5"/>
  <c r="S41" i="5"/>
  <c r="T41" i="5" s="1"/>
  <c r="R41" i="5"/>
  <c r="Q41" i="5"/>
  <c r="N41" i="5"/>
  <c r="K41" i="5"/>
  <c r="H41" i="5"/>
  <c r="E41" i="5"/>
  <c r="S40" i="5"/>
  <c r="T40" i="5" s="1"/>
  <c r="R40" i="5"/>
  <c r="Q40" i="5"/>
  <c r="N40" i="5"/>
  <c r="K40" i="5"/>
  <c r="H40" i="5"/>
  <c r="E40" i="5"/>
  <c r="S39" i="5"/>
  <c r="T39" i="5" s="1"/>
  <c r="R39" i="5"/>
  <c r="Q39" i="5"/>
  <c r="N39" i="5"/>
  <c r="K39" i="5"/>
  <c r="H39" i="5"/>
  <c r="E39" i="5"/>
  <c r="S38" i="5"/>
  <c r="T38" i="5" s="1"/>
  <c r="R38" i="5"/>
  <c r="Q38" i="5"/>
  <c r="N38" i="5"/>
  <c r="K38" i="5"/>
  <c r="H38" i="5"/>
  <c r="E38" i="5"/>
  <c r="S37" i="5"/>
  <c r="T37" i="5" s="1"/>
  <c r="R37" i="5"/>
  <c r="Q37" i="5"/>
  <c r="N37" i="5"/>
  <c r="K37" i="5"/>
  <c r="H37" i="5"/>
  <c r="E37" i="5"/>
  <c r="S36" i="5"/>
  <c r="T36" i="5" s="1"/>
  <c r="R36" i="5"/>
  <c r="Q36" i="5"/>
  <c r="N36" i="5"/>
  <c r="K36" i="5"/>
  <c r="H36" i="5"/>
  <c r="E36" i="5"/>
  <c r="S35" i="5"/>
  <c r="T35" i="5" s="1"/>
  <c r="R35" i="5"/>
  <c r="Q35" i="5"/>
  <c r="N35" i="5"/>
  <c r="K35" i="5"/>
  <c r="H35" i="5"/>
  <c r="E35" i="5"/>
  <c r="S34" i="5"/>
  <c r="T34" i="5" s="1"/>
  <c r="R34" i="5"/>
  <c r="Q34" i="5"/>
  <c r="N34" i="5"/>
  <c r="K34" i="5"/>
  <c r="H34" i="5"/>
  <c r="E34" i="5"/>
  <c r="S33" i="5"/>
  <c r="T33" i="5" s="1"/>
  <c r="R33" i="5"/>
  <c r="Q33" i="5"/>
  <c r="N33" i="5"/>
  <c r="K33" i="5"/>
  <c r="H33" i="5"/>
  <c r="E33" i="5"/>
  <c r="S32" i="5"/>
  <c r="T32" i="5" s="1"/>
  <c r="R32" i="5"/>
  <c r="Q32" i="5"/>
  <c r="N32" i="5"/>
  <c r="K32" i="5"/>
  <c r="H32" i="5"/>
  <c r="E32" i="5"/>
  <c r="S31" i="5"/>
  <c r="T31" i="5" s="1"/>
  <c r="R31" i="5"/>
  <c r="Q31" i="5"/>
  <c r="N31" i="5"/>
  <c r="K31" i="5"/>
  <c r="H31" i="5"/>
  <c r="E31" i="5"/>
  <c r="S30" i="5"/>
  <c r="T30" i="5" s="1"/>
  <c r="R30" i="5"/>
  <c r="Q30" i="5"/>
  <c r="N30" i="5"/>
  <c r="K30" i="5"/>
  <c r="H30" i="5"/>
  <c r="E30" i="5"/>
  <c r="S29" i="5"/>
  <c r="T29" i="5" s="1"/>
  <c r="R29" i="5"/>
  <c r="Q29" i="5"/>
  <c r="N29" i="5"/>
  <c r="K29" i="5"/>
  <c r="H29" i="5"/>
  <c r="E29" i="5"/>
  <c r="S28" i="5"/>
  <c r="T28" i="5" s="1"/>
  <c r="R28" i="5"/>
  <c r="Q28" i="5"/>
  <c r="N28" i="5"/>
  <c r="K28" i="5"/>
  <c r="H28" i="5"/>
  <c r="E28" i="5"/>
  <c r="S27" i="5"/>
  <c r="T27" i="5" s="1"/>
  <c r="R27" i="5"/>
  <c r="Q27" i="5"/>
  <c r="N27" i="5"/>
  <c r="K27" i="5"/>
  <c r="H27" i="5"/>
  <c r="E27" i="5"/>
  <c r="S26" i="5"/>
  <c r="T26" i="5" s="1"/>
  <c r="R26" i="5"/>
  <c r="Q26" i="5"/>
  <c r="N26" i="5"/>
  <c r="K26" i="5"/>
  <c r="H26" i="5"/>
  <c r="E26" i="5"/>
  <c r="S25" i="5"/>
  <c r="T25" i="5" s="1"/>
  <c r="R25" i="5"/>
  <c r="Q25" i="5"/>
  <c r="N25" i="5"/>
  <c r="K25" i="5"/>
  <c r="H25" i="5"/>
  <c r="E25" i="5"/>
  <c r="S24" i="5"/>
  <c r="T24" i="5" s="1"/>
  <c r="R24" i="5"/>
  <c r="Q24" i="5"/>
  <c r="N24" i="5"/>
  <c r="K24" i="5"/>
  <c r="H24" i="5"/>
  <c r="E24" i="5"/>
  <c r="S23" i="5"/>
  <c r="T23" i="5" s="1"/>
  <c r="R23" i="5"/>
  <c r="Q23" i="5"/>
  <c r="N23" i="5"/>
  <c r="K23" i="5"/>
  <c r="H23" i="5"/>
  <c r="E23" i="5"/>
  <c r="S22" i="5"/>
  <c r="T22" i="5" s="1"/>
  <c r="R22" i="5"/>
  <c r="Q22" i="5"/>
  <c r="N22" i="5"/>
  <c r="K22" i="5"/>
  <c r="H22" i="5"/>
  <c r="E22" i="5"/>
  <c r="S21" i="5"/>
  <c r="T21" i="5" s="1"/>
  <c r="R21" i="5"/>
  <c r="Q21" i="5"/>
  <c r="N21" i="5"/>
  <c r="K21" i="5"/>
  <c r="H21" i="5"/>
  <c r="E21" i="5"/>
  <c r="S20" i="5"/>
  <c r="T20" i="5" s="1"/>
  <c r="R20" i="5"/>
  <c r="Q20" i="5"/>
  <c r="N20" i="5"/>
  <c r="K20" i="5"/>
  <c r="H20" i="5"/>
  <c r="E20" i="5"/>
  <c r="S19" i="5"/>
  <c r="T19" i="5" s="1"/>
  <c r="R19" i="5"/>
  <c r="Q19" i="5"/>
  <c r="N19" i="5"/>
  <c r="K19" i="5"/>
  <c r="H19" i="5"/>
  <c r="E19" i="5"/>
  <c r="S18" i="5"/>
  <c r="T18" i="5" s="1"/>
  <c r="R18" i="5"/>
  <c r="Q18" i="5"/>
  <c r="N18" i="5"/>
  <c r="K18" i="5"/>
  <c r="H18" i="5"/>
  <c r="E18" i="5"/>
  <c r="S17" i="5"/>
  <c r="T17" i="5" s="1"/>
  <c r="R17" i="5"/>
  <c r="Q17" i="5"/>
  <c r="N17" i="5"/>
  <c r="K17" i="5"/>
  <c r="H17" i="5"/>
  <c r="E17" i="5"/>
  <c r="S16" i="5"/>
  <c r="T16" i="5" s="1"/>
  <c r="R16" i="5"/>
  <c r="Q16" i="5"/>
  <c r="N16" i="5"/>
  <c r="K16" i="5"/>
  <c r="H16" i="5"/>
  <c r="E16" i="5"/>
  <c r="S15" i="5"/>
  <c r="T15" i="5" s="1"/>
  <c r="R15" i="5"/>
  <c r="Q15" i="5"/>
  <c r="N15" i="5"/>
  <c r="K15" i="5"/>
  <c r="H15" i="5"/>
  <c r="E15" i="5"/>
  <c r="S14" i="5"/>
  <c r="T14" i="5" s="1"/>
  <c r="R14" i="5"/>
  <c r="Q14" i="5"/>
  <c r="N14" i="5"/>
  <c r="K14" i="5"/>
  <c r="H14" i="5"/>
  <c r="E14" i="5"/>
  <c r="S13" i="5"/>
  <c r="T13" i="5" s="1"/>
  <c r="R13" i="5"/>
  <c r="Q13" i="5"/>
  <c r="N13" i="5"/>
  <c r="K13" i="5"/>
  <c r="H13" i="5"/>
  <c r="E13" i="5"/>
  <c r="S12" i="5"/>
  <c r="T12" i="5" s="1"/>
  <c r="R12" i="5"/>
  <c r="Q12" i="5"/>
  <c r="N12" i="5"/>
  <c r="K12" i="5"/>
  <c r="H12" i="5"/>
  <c r="E12" i="5"/>
  <c r="S11" i="5"/>
  <c r="T11" i="5" s="1"/>
  <c r="R11" i="5"/>
  <c r="Q11" i="5"/>
  <c r="N11" i="5"/>
  <c r="K11" i="5"/>
  <c r="H11" i="5"/>
  <c r="E11" i="5"/>
  <c r="S10" i="5"/>
  <c r="T10" i="5" s="1"/>
  <c r="R10" i="5"/>
  <c r="Q10" i="5"/>
  <c r="N10" i="5"/>
  <c r="K10" i="5"/>
  <c r="H10" i="5"/>
  <c r="E10" i="5"/>
  <c r="S9" i="5"/>
  <c r="T9" i="5" s="1"/>
  <c r="R9" i="5"/>
  <c r="Q9" i="5"/>
  <c r="N9" i="5"/>
  <c r="K9" i="5"/>
  <c r="H9" i="5"/>
  <c r="E9" i="5"/>
  <c r="S8" i="5"/>
  <c r="T8" i="5" s="1"/>
  <c r="R8" i="5"/>
  <c r="Q8" i="5"/>
  <c r="N8" i="5"/>
  <c r="K8" i="5"/>
  <c r="H8" i="5"/>
  <c r="E8" i="5"/>
  <c r="S7" i="5"/>
  <c r="S56" i="5" s="1"/>
  <c r="T56" i="5" s="1"/>
  <c r="R7" i="5"/>
  <c r="Q7" i="5"/>
  <c r="N7" i="5"/>
  <c r="K7" i="5"/>
  <c r="H7" i="5"/>
  <c r="E7" i="5"/>
  <c r="T7" i="5" l="1"/>
  <c r="AO56" i="4" l="1"/>
  <c r="AN56" i="4"/>
  <c r="AM56" i="4"/>
  <c r="AK56" i="4"/>
  <c r="AL56" i="4" s="1"/>
  <c r="AJ56" i="4"/>
  <c r="AH56" i="4"/>
  <c r="AI56" i="4" s="1"/>
  <c r="AG56" i="4"/>
  <c r="AE56" i="4"/>
  <c r="AF56" i="4" s="1"/>
  <c r="AD56" i="4"/>
  <c r="AC56" i="4"/>
  <c r="AB56" i="4"/>
  <c r="AA56" i="4"/>
  <c r="Y56" i="4"/>
  <c r="Z56" i="4" s="1"/>
  <c r="X56" i="4"/>
  <c r="V56" i="4"/>
  <c r="W56" i="4" s="1"/>
  <c r="U56" i="4"/>
  <c r="Q56" i="4"/>
  <c r="P56" i="4"/>
  <c r="O56" i="4"/>
  <c r="M56" i="4"/>
  <c r="N56" i="4" s="1"/>
  <c r="L56" i="4"/>
  <c r="G56" i="4"/>
  <c r="H56" i="4" s="1"/>
  <c r="F56" i="4"/>
  <c r="E56" i="4"/>
  <c r="D56" i="4"/>
  <c r="C56" i="4"/>
  <c r="AO55" i="4"/>
  <c r="AL55" i="4"/>
  <c r="AI55" i="4"/>
  <c r="AF55" i="4"/>
  <c r="AC55" i="4"/>
  <c r="Z55" i="4"/>
  <c r="W55" i="4"/>
  <c r="R55" i="4"/>
  <c r="AP55" i="4" s="1"/>
  <c r="Q55" i="4"/>
  <c r="N55" i="4"/>
  <c r="J55" i="4"/>
  <c r="S55" i="4" s="1"/>
  <c r="I55" i="4"/>
  <c r="H55" i="4"/>
  <c r="E55" i="4"/>
  <c r="AO54" i="4"/>
  <c r="AL54" i="4"/>
  <c r="AI54" i="4"/>
  <c r="AF54" i="4"/>
  <c r="AC54" i="4"/>
  <c r="Z54" i="4"/>
  <c r="W54" i="4"/>
  <c r="R54" i="4"/>
  <c r="AP54" i="4" s="1"/>
  <c r="Q54" i="4"/>
  <c r="N54" i="4"/>
  <c r="J54" i="4"/>
  <c r="S54" i="4" s="1"/>
  <c r="I54" i="4"/>
  <c r="H54" i="4"/>
  <c r="E54" i="4"/>
  <c r="AO53" i="4"/>
  <c r="AL53" i="4"/>
  <c r="AI53" i="4"/>
  <c r="AF53" i="4"/>
  <c r="AC53" i="4"/>
  <c r="Z53" i="4"/>
  <c r="W53" i="4"/>
  <c r="S53" i="4"/>
  <c r="R53" i="4"/>
  <c r="AP53" i="4" s="1"/>
  <c r="Q53" i="4"/>
  <c r="N53" i="4"/>
  <c r="K53" i="4"/>
  <c r="J53" i="4"/>
  <c r="I53" i="4"/>
  <c r="H53" i="4"/>
  <c r="E53" i="4"/>
  <c r="AO52" i="4"/>
  <c r="AL52" i="4"/>
  <c r="AI52" i="4"/>
  <c r="AF52" i="4"/>
  <c r="AC52" i="4"/>
  <c r="Z52" i="4"/>
  <c r="W52" i="4"/>
  <c r="S52" i="4"/>
  <c r="R52" i="4"/>
  <c r="AP52" i="4" s="1"/>
  <c r="Q52" i="4"/>
  <c r="N52" i="4"/>
  <c r="K52" i="4"/>
  <c r="J52" i="4"/>
  <c r="I52" i="4"/>
  <c r="H52" i="4"/>
  <c r="E52" i="4"/>
  <c r="AO51" i="4"/>
  <c r="AL51" i="4"/>
  <c r="AI51" i="4"/>
  <c r="AF51" i="4"/>
  <c r="AC51" i="4"/>
  <c r="Z51" i="4"/>
  <c r="W51" i="4"/>
  <c r="R51" i="4"/>
  <c r="AP51" i="4" s="1"/>
  <c r="Q51" i="4"/>
  <c r="N51" i="4"/>
  <c r="J51" i="4"/>
  <c r="S51" i="4" s="1"/>
  <c r="I51" i="4"/>
  <c r="H51" i="4"/>
  <c r="E51" i="4"/>
  <c r="AO50" i="4"/>
  <c r="AL50" i="4"/>
  <c r="AI50" i="4"/>
  <c r="AF50" i="4"/>
  <c r="AC50" i="4"/>
  <c r="Z50" i="4"/>
  <c r="W50" i="4"/>
  <c r="R50" i="4"/>
  <c r="AP50" i="4" s="1"/>
  <c r="Q50" i="4"/>
  <c r="N50" i="4"/>
  <c r="J50" i="4"/>
  <c r="S50" i="4" s="1"/>
  <c r="I50" i="4"/>
  <c r="H50" i="4"/>
  <c r="E50" i="4"/>
  <c r="AO49" i="4"/>
  <c r="AL49" i="4"/>
  <c r="AI49" i="4"/>
  <c r="AF49" i="4"/>
  <c r="AC49" i="4"/>
  <c r="Z49" i="4"/>
  <c r="W49" i="4"/>
  <c r="S49" i="4"/>
  <c r="R49" i="4"/>
  <c r="AP49" i="4" s="1"/>
  <c r="Q49" i="4"/>
  <c r="N49" i="4"/>
  <c r="K49" i="4"/>
  <c r="J49" i="4"/>
  <c r="I49" i="4"/>
  <c r="H49" i="4"/>
  <c r="E49" i="4"/>
  <c r="AO48" i="4"/>
  <c r="AL48" i="4"/>
  <c r="AI48" i="4"/>
  <c r="AF48" i="4"/>
  <c r="AC48" i="4"/>
  <c r="Z48" i="4"/>
  <c r="W48" i="4"/>
  <c r="S48" i="4"/>
  <c r="R48" i="4"/>
  <c r="AP48" i="4" s="1"/>
  <c r="Q48" i="4"/>
  <c r="N48" i="4"/>
  <c r="K48" i="4"/>
  <c r="J48" i="4"/>
  <c r="I48" i="4"/>
  <c r="H48" i="4"/>
  <c r="E48" i="4"/>
  <c r="AO47" i="4"/>
  <c r="AL47" i="4"/>
  <c r="AI47" i="4"/>
  <c r="AF47" i="4"/>
  <c r="AC47" i="4"/>
  <c r="Z47" i="4"/>
  <c r="W47" i="4"/>
  <c r="R47" i="4"/>
  <c r="AP47" i="4" s="1"/>
  <c r="Q47" i="4"/>
  <c r="N47" i="4"/>
  <c r="J47" i="4"/>
  <c r="S47" i="4" s="1"/>
  <c r="I47" i="4"/>
  <c r="H47" i="4"/>
  <c r="E47" i="4"/>
  <c r="AO46" i="4"/>
  <c r="AL46" i="4"/>
  <c r="AI46" i="4"/>
  <c r="AF46" i="4"/>
  <c r="AC46" i="4"/>
  <c r="Z46" i="4"/>
  <c r="W46" i="4"/>
  <c r="R46" i="4"/>
  <c r="AP46" i="4" s="1"/>
  <c r="Q46" i="4"/>
  <c r="N46" i="4"/>
  <c r="J46" i="4"/>
  <c r="S46" i="4" s="1"/>
  <c r="I46" i="4"/>
  <c r="H46" i="4"/>
  <c r="E46" i="4"/>
  <c r="AO45" i="4"/>
  <c r="AL45" i="4"/>
  <c r="AI45" i="4"/>
  <c r="AF45" i="4"/>
  <c r="AC45" i="4"/>
  <c r="Z45" i="4"/>
  <c r="W45" i="4"/>
  <c r="S45" i="4"/>
  <c r="R45" i="4"/>
  <c r="AP45" i="4" s="1"/>
  <c r="Q45" i="4"/>
  <c r="N45" i="4"/>
  <c r="K45" i="4"/>
  <c r="J45" i="4"/>
  <c r="I45" i="4"/>
  <c r="H45" i="4"/>
  <c r="E45" i="4"/>
  <c r="AO44" i="4"/>
  <c r="AL44" i="4"/>
  <c r="AI44" i="4"/>
  <c r="AF44" i="4"/>
  <c r="AC44" i="4"/>
  <c r="Z44" i="4"/>
  <c r="W44" i="4"/>
  <c r="S44" i="4"/>
  <c r="R44" i="4"/>
  <c r="AP44" i="4" s="1"/>
  <c r="Q44" i="4"/>
  <c r="N44" i="4"/>
  <c r="K44" i="4"/>
  <c r="J44" i="4"/>
  <c r="I44" i="4"/>
  <c r="H44" i="4"/>
  <c r="E44" i="4"/>
  <c r="AO43" i="4"/>
  <c r="AL43" i="4"/>
  <c r="AI43" i="4"/>
  <c r="AF43" i="4"/>
  <c r="AC43" i="4"/>
  <c r="Z43" i="4"/>
  <c r="W43" i="4"/>
  <c r="R43" i="4"/>
  <c r="AP43" i="4" s="1"/>
  <c r="Q43" i="4"/>
  <c r="N43" i="4"/>
  <c r="J43" i="4"/>
  <c r="S43" i="4" s="1"/>
  <c r="I43" i="4"/>
  <c r="H43" i="4"/>
  <c r="E43" i="4"/>
  <c r="AO42" i="4"/>
  <c r="AL42" i="4"/>
  <c r="AI42" i="4"/>
  <c r="AF42" i="4"/>
  <c r="AC42" i="4"/>
  <c r="Z42" i="4"/>
  <c r="W42" i="4"/>
  <c r="R42" i="4"/>
  <c r="AP42" i="4" s="1"/>
  <c r="Q42" i="4"/>
  <c r="N42" i="4"/>
  <c r="J42" i="4"/>
  <c r="S42" i="4" s="1"/>
  <c r="I42" i="4"/>
  <c r="H42" i="4"/>
  <c r="E42" i="4"/>
  <c r="AO41" i="4"/>
  <c r="AL41" i="4"/>
  <c r="AI41" i="4"/>
  <c r="AF41" i="4"/>
  <c r="AC41" i="4"/>
  <c r="Z41" i="4"/>
  <c r="W41" i="4"/>
  <c r="S41" i="4"/>
  <c r="R41" i="4"/>
  <c r="AP41" i="4" s="1"/>
  <c r="Q41" i="4"/>
  <c r="N41" i="4"/>
  <c r="K41" i="4"/>
  <c r="J41" i="4"/>
  <c r="I41" i="4"/>
  <c r="H41" i="4"/>
  <c r="E41" i="4"/>
  <c r="AO40" i="4"/>
  <c r="AL40" i="4"/>
  <c r="AI40" i="4"/>
  <c r="AF40" i="4"/>
  <c r="AC40" i="4"/>
  <c r="Z40" i="4"/>
  <c r="W40" i="4"/>
  <c r="S40" i="4"/>
  <c r="R40" i="4"/>
  <c r="AP40" i="4" s="1"/>
  <c r="Q40" i="4"/>
  <c r="N40" i="4"/>
  <c r="K40" i="4"/>
  <c r="J40" i="4"/>
  <c r="I40" i="4"/>
  <c r="H40" i="4"/>
  <c r="E40" i="4"/>
  <c r="AO39" i="4"/>
  <c r="AL39" i="4"/>
  <c r="AI39" i="4"/>
  <c r="AF39" i="4"/>
  <c r="AC39" i="4"/>
  <c r="Z39" i="4"/>
  <c r="W39" i="4"/>
  <c r="R39" i="4"/>
  <c r="AP39" i="4" s="1"/>
  <c r="Q39" i="4"/>
  <c r="N39" i="4"/>
  <c r="J39" i="4"/>
  <c r="S39" i="4" s="1"/>
  <c r="I39" i="4"/>
  <c r="H39" i="4"/>
  <c r="E39" i="4"/>
  <c r="AO38" i="4"/>
  <c r="AL38" i="4"/>
  <c r="AI38" i="4"/>
  <c r="AF38" i="4"/>
  <c r="AC38" i="4"/>
  <c r="Z38" i="4"/>
  <c r="W38" i="4"/>
  <c r="R38" i="4"/>
  <c r="AP38" i="4" s="1"/>
  <c r="Q38" i="4"/>
  <c r="N38" i="4"/>
  <c r="J38" i="4"/>
  <c r="S38" i="4" s="1"/>
  <c r="I38" i="4"/>
  <c r="H38" i="4"/>
  <c r="E38" i="4"/>
  <c r="AO37" i="4"/>
  <c r="AL37" i="4"/>
  <c r="AI37" i="4"/>
  <c r="AF37" i="4"/>
  <c r="AC37" i="4"/>
  <c r="Z37" i="4"/>
  <c r="W37" i="4"/>
  <c r="S37" i="4"/>
  <c r="R37" i="4"/>
  <c r="AP37" i="4" s="1"/>
  <c r="Q37" i="4"/>
  <c r="N37" i="4"/>
  <c r="K37" i="4"/>
  <c r="J37" i="4"/>
  <c r="I37" i="4"/>
  <c r="H37" i="4"/>
  <c r="E37" i="4"/>
  <c r="AO36" i="4"/>
  <c r="AL36" i="4"/>
  <c r="AI36" i="4"/>
  <c r="AF36" i="4"/>
  <c r="AC36" i="4"/>
  <c r="Z36" i="4"/>
  <c r="W36" i="4"/>
  <c r="S36" i="4"/>
  <c r="R36" i="4"/>
  <c r="AP36" i="4" s="1"/>
  <c r="Q36" i="4"/>
  <c r="N36" i="4"/>
  <c r="K36" i="4"/>
  <c r="J36" i="4"/>
  <c r="I36" i="4"/>
  <c r="H36" i="4"/>
  <c r="E36" i="4"/>
  <c r="AO35" i="4"/>
  <c r="AL35" i="4"/>
  <c r="AI35" i="4"/>
  <c r="AF35" i="4"/>
  <c r="AC35" i="4"/>
  <c r="Z35" i="4"/>
  <c r="W35" i="4"/>
  <c r="R35" i="4"/>
  <c r="AP35" i="4" s="1"/>
  <c r="Q35" i="4"/>
  <c r="N35" i="4"/>
  <c r="J35" i="4"/>
  <c r="S35" i="4" s="1"/>
  <c r="I35" i="4"/>
  <c r="H35" i="4"/>
  <c r="E35" i="4"/>
  <c r="AO34" i="4"/>
  <c r="AL34" i="4"/>
  <c r="AI34" i="4"/>
  <c r="AF34" i="4"/>
  <c r="AC34" i="4"/>
  <c r="Z34" i="4"/>
  <c r="W34" i="4"/>
  <c r="R34" i="4"/>
  <c r="AP34" i="4" s="1"/>
  <c r="Q34" i="4"/>
  <c r="N34" i="4"/>
  <c r="J34" i="4"/>
  <c r="S34" i="4" s="1"/>
  <c r="I34" i="4"/>
  <c r="H34" i="4"/>
  <c r="E34" i="4"/>
  <c r="AO33" i="4"/>
  <c r="AL33" i="4"/>
  <c r="AI33" i="4"/>
  <c r="AF33" i="4"/>
  <c r="AC33" i="4"/>
  <c r="Z33" i="4"/>
  <c r="W33" i="4"/>
  <c r="S33" i="4"/>
  <c r="R33" i="4"/>
  <c r="AP33" i="4" s="1"/>
  <c r="Q33" i="4"/>
  <c r="N33" i="4"/>
  <c r="K33" i="4"/>
  <c r="J33" i="4"/>
  <c r="I33" i="4"/>
  <c r="H33" i="4"/>
  <c r="E33" i="4"/>
  <c r="AO32" i="4"/>
  <c r="AL32" i="4"/>
  <c r="AI32" i="4"/>
  <c r="AF32" i="4"/>
  <c r="AC32" i="4"/>
  <c r="Z32" i="4"/>
  <c r="W32" i="4"/>
  <c r="S32" i="4"/>
  <c r="R32" i="4"/>
  <c r="AP32" i="4" s="1"/>
  <c r="Q32" i="4"/>
  <c r="N32" i="4"/>
  <c r="K32" i="4"/>
  <c r="J32" i="4"/>
  <c r="I32" i="4"/>
  <c r="H32" i="4"/>
  <c r="E32" i="4"/>
  <c r="AO31" i="4"/>
  <c r="AL31" i="4"/>
  <c r="AI31" i="4"/>
  <c r="AF31" i="4"/>
  <c r="AC31" i="4"/>
  <c r="Z31" i="4"/>
  <c r="W31" i="4"/>
  <c r="R31" i="4"/>
  <c r="AP31" i="4" s="1"/>
  <c r="Q31" i="4"/>
  <c r="N31" i="4"/>
  <c r="J31" i="4"/>
  <c r="S31" i="4" s="1"/>
  <c r="I31" i="4"/>
  <c r="H31" i="4"/>
  <c r="E31" i="4"/>
  <c r="AO30" i="4"/>
  <c r="AL30" i="4"/>
  <c r="AI30" i="4"/>
  <c r="AF30" i="4"/>
  <c r="AC30" i="4"/>
  <c r="Z30" i="4"/>
  <c r="W30" i="4"/>
  <c r="R30" i="4"/>
  <c r="AP30" i="4" s="1"/>
  <c r="Q30" i="4"/>
  <c r="N30" i="4"/>
  <c r="J30" i="4"/>
  <c r="S30" i="4" s="1"/>
  <c r="I30" i="4"/>
  <c r="H30" i="4"/>
  <c r="E30" i="4"/>
  <c r="AO29" i="4"/>
  <c r="AL29" i="4"/>
  <c r="AI29" i="4"/>
  <c r="AF29" i="4"/>
  <c r="AC29" i="4"/>
  <c r="Z29" i="4"/>
  <c r="W29" i="4"/>
  <c r="S29" i="4"/>
  <c r="R29" i="4"/>
  <c r="AP29" i="4" s="1"/>
  <c r="Q29" i="4"/>
  <c r="N29" i="4"/>
  <c r="K29" i="4"/>
  <c r="J29" i="4"/>
  <c r="I29" i="4"/>
  <c r="H29" i="4"/>
  <c r="E29" i="4"/>
  <c r="AO28" i="4"/>
  <c r="AL28" i="4"/>
  <c r="AI28" i="4"/>
  <c r="AF28" i="4"/>
  <c r="AC28" i="4"/>
  <c r="Z28" i="4"/>
  <c r="W28" i="4"/>
  <c r="S28" i="4"/>
  <c r="R28" i="4"/>
  <c r="AP28" i="4" s="1"/>
  <c r="Q28" i="4"/>
  <c r="N28" i="4"/>
  <c r="K28" i="4"/>
  <c r="J28" i="4"/>
  <c r="I28" i="4"/>
  <c r="H28" i="4"/>
  <c r="E28" i="4"/>
  <c r="AO27" i="4"/>
  <c r="AL27" i="4"/>
  <c r="AI27" i="4"/>
  <c r="AF27" i="4"/>
  <c r="AC27" i="4"/>
  <c r="Z27" i="4"/>
  <c r="W27" i="4"/>
  <c r="R27" i="4"/>
  <c r="AP27" i="4" s="1"/>
  <c r="Q27" i="4"/>
  <c r="N27" i="4"/>
  <c r="J27" i="4"/>
  <c r="S27" i="4" s="1"/>
  <c r="I27" i="4"/>
  <c r="H27" i="4"/>
  <c r="E27" i="4"/>
  <c r="AO26" i="4"/>
  <c r="AL26" i="4"/>
  <c r="AI26" i="4"/>
  <c r="AF26" i="4"/>
  <c r="AC26" i="4"/>
  <c r="Z26" i="4"/>
  <c r="W26" i="4"/>
  <c r="R26" i="4"/>
  <c r="AP26" i="4" s="1"/>
  <c r="Q26" i="4"/>
  <c r="N26" i="4"/>
  <c r="J26" i="4"/>
  <c r="S26" i="4" s="1"/>
  <c r="I26" i="4"/>
  <c r="H26" i="4"/>
  <c r="E26" i="4"/>
  <c r="AO25" i="4"/>
  <c r="AL25" i="4"/>
  <c r="AI25" i="4"/>
  <c r="AF25" i="4"/>
  <c r="AC25" i="4"/>
  <c r="Z25" i="4"/>
  <c r="W25" i="4"/>
  <c r="S25" i="4"/>
  <c r="R25" i="4"/>
  <c r="AP25" i="4" s="1"/>
  <c r="Q25" i="4"/>
  <c r="N25" i="4"/>
  <c r="K25" i="4"/>
  <c r="J25" i="4"/>
  <c r="I25" i="4"/>
  <c r="H25" i="4"/>
  <c r="E25" i="4"/>
  <c r="AO24" i="4"/>
  <c r="AL24" i="4"/>
  <c r="AI24" i="4"/>
  <c r="AF24" i="4"/>
  <c r="AC24" i="4"/>
  <c r="Z24" i="4"/>
  <c r="W24" i="4"/>
  <c r="S24" i="4"/>
  <c r="R24" i="4"/>
  <c r="AP24" i="4" s="1"/>
  <c r="Q24" i="4"/>
  <c r="N24" i="4"/>
  <c r="K24" i="4"/>
  <c r="J24" i="4"/>
  <c r="I24" i="4"/>
  <c r="H24" i="4"/>
  <c r="E24" i="4"/>
  <c r="AO23" i="4"/>
  <c r="AL23" i="4"/>
  <c r="AI23" i="4"/>
  <c r="AF23" i="4"/>
  <c r="AC23" i="4"/>
  <c r="Z23" i="4"/>
  <c r="W23" i="4"/>
  <c r="R23" i="4"/>
  <c r="AP23" i="4" s="1"/>
  <c r="Q23" i="4"/>
  <c r="N23" i="4"/>
  <c r="J23" i="4"/>
  <c r="S23" i="4" s="1"/>
  <c r="I23" i="4"/>
  <c r="H23" i="4"/>
  <c r="E23" i="4"/>
  <c r="AO22" i="4"/>
  <c r="AL22" i="4"/>
  <c r="AI22" i="4"/>
  <c r="AF22" i="4"/>
  <c r="AC22" i="4"/>
  <c r="Z22" i="4"/>
  <c r="W22" i="4"/>
  <c r="R22" i="4"/>
  <c r="AP22" i="4" s="1"/>
  <c r="Q22" i="4"/>
  <c r="N22" i="4"/>
  <c r="J22" i="4"/>
  <c r="S22" i="4" s="1"/>
  <c r="I22" i="4"/>
  <c r="H22" i="4"/>
  <c r="E22" i="4"/>
  <c r="AO21" i="4"/>
  <c r="AL21" i="4"/>
  <c r="AI21" i="4"/>
  <c r="AF21" i="4"/>
  <c r="AC21" i="4"/>
  <c r="Z21" i="4"/>
  <c r="W21" i="4"/>
  <c r="S21" i="4"/>
  <c r="R21" i="4"/>
  <c r="AP21" i="4" s="1"/>
  <c r="Q21" i="4"/>
  <c r="N21" i="4"/>
  <c r="K21" i="4"/>
  <c r="J21" i="4"/>
  <c r="I21" i="4"/>
  <c r="H21" i="4"/>
  <c r="E21" i="4"/>
  <c r="AO20" i="4"/>
  <c r="AL20" i="4"/>
  <c r="AI20" i="4"/>
  <c r="AF20" i="4"/>
  <c r="AC20" i="4"/>
  <c r="Z20" i="4"/>
  <c r="W20" i="4"/>
  <c r="S20" i="4"/>
  <c r="Q20" i="4"/>
  <c r="N20" i="4"/>
  <c r="J20" i="4"/>
  <c r="I20" i="4"/>
  <c r="K20" i="4" s="1"/>
  <c r="H20" i="4"/>
  <c r="E20" i="4"/>
  <c r="AO19" i="4"/>
  <c r="AL19" i="4"/>
  <c r="AI19" i="4"/>
  <c r="AF19" i="4"/>
  <c r="AC19" i="4"/>
  <c r="Z19" i="4"/>
  <c r="W19" i="4"/>
  <c r="R19" i="4"/>
  <c r="AP19" i="4" s="1"/>
  <c r="Q19" i="4"/>
  <c r="N19" i="4"/>
  <c r="J19" i="4"/>
  <c r="S19" i="4" s="1"/>
  <c r="I19" i="4"/>
  <c r="H19" i="4"/>
  <c r="E19" i="4"/>
  <c r="AO18" i="4"/>
  <c r="AL18" i="4"/>
  <c r="AI18" i="4"/>
  <c r="AF18" i="4"/>
  <c r="AC18" i="4"/>
  <c r="Z18" i="4"/>
  <c r="W18" i="4"/>
  <c r="S18" i="4"/>
  <c r="Q18" i="4"/>
  <c r="N18" i="4"/>
  <c r="J18" i="4"/>
  <c r="I18" i="4"/>
  <c r="K18" i="4" s="1"/>
  <c r="H18" i="4"/>
  <c r="E18" i="4"/>
  <c r="AO17" i="4"/>
  <c r="AL17" i="4"/>
  <c r="AI17" i="4"/>
  <c r="AF17" i="4"/>
  <c r="AC17" i="4"/>
  <c r="Z17" i="4"/>
  <c r="W17" i="4"/>
  <c r="R17" i="4"/>
  <c r="AP17" i="4" s="1"/>
  <c r="Q17" i="4"/>
  <c r="N17" i="4"/>
  <c r="J17" i="4"/>
  <c r="K17" i="4" s="1"/>
  <c r="I17" i="4"/>
  <c r="H17" i="4"/>
  <c r="E17" i="4"/>
  <c r="AO16" i="4"/>
  <c r="AL16" i="4"/>
  <c r="AI16" i="4"/>
  <c r="AF16" i="4"/>
  <c r="AC16" i="4"/>
  <c r="Z16" i="4"/>
  <c r="W16" i="4"/>
  <c r="S16" i="4"/>
  <c r="Q16" i="4"/>
  <c r="N16" i="4"/>
  <c r="J16" i="4"/>
  <c r="I16" i="4"/>
  <c r="K16" i="4" s="1"/>
  <c r="H16" i="4"/>
  <c r="E16" i="4"/>
  <c r="AO15" i="4"/>
  <c r="AL15" i="4"/>
  <c r="AI15" i="4"/>
  <c r="AF15" i="4"/>
  <c r="AC15" i="4"/>
  <c r="Z15" i="4"/>
  <c r="W15" i="4"/>
  <c r="S15" i="4"/>
  <c r="AQ15" i="4" s="1"/>
  <c r="AR15" i="4" s="1"/>
  <c r="R15" i="4"/>
  <c r="AP15" i="4" s="1"/>
  <c r="Q15" i="4"/>
  <c r="N15" i="4"/>
  <c r="K15" i="4"/>
  <c r="J15" i="4"/>
  <c r="I15" i="4"/>
  <c r="H15" i="4"/>
  <c r="E15" i="4"/>
  <c r="AP14" i="4"/>
  <c r="AO14" i="4"/>
  <c r="AL14" i="4"/>
  <c r="AI14" i="4"/>
  <c r="AF14" i="4"/>
  <c r="AC14" i="4"/>
  <c r="Z14" i="4"/>
  <c r="W14" i="4"/>
  <c r="S14" i="4"/>
  <c r="AQ14" i="4" s="1"/>
  <c r="AR14" i="4" s="1"/>
  <c r="R14" i="4"/>
  <c r="Q14" i="4"/>
  <c r="N14" i="4"/>
  <c r="K14" i="4"/>
  <c r="J14" i="4"/>
  <c r="I14" i="4"/>
  <c r="H14" i="4"/>
  <c r="E14" i="4"/>
  <c r="AP13" i="4"/>
  <c r="AO13" i="4"/>
  <c r="AL13" i="4"/>
  <c r="AI13" i="4"/>
  <c r="AF13" i="4"/>
  <c r="AC13" i="4"/>
  <c r="Z13" i="4"/>
  <c r="W13" i="4"/>
  <c r="S13" i="4"/>
  <c r="AQ13" i="4" s="1"/>
  <c r="AR13" i="4" s="1"/>
  <c r="R13" i="4"/>
  <c r="Q13" i="4"/>
  <c r="N13" i="4"/>
  <c r="K13" i="4"/>
  <c r="J13" i="4"/>
  <c r="I13" i="4"/>
  <c r="H13" i="4"/>
  <c r="E13" i="4"/>
  <c r="AP12" i="4"/>
  <c r="AO12" i="4"/>
  <c r="AL12" i="4"/>
  <c r="AI12" i="4"/>
  <c r="AF12" i="4"/>
  <c r="AC12" i="4"/>
  <c r="Z12" i="4"/>
  <c r="W12" i="4"/>
  <c r="S12" i="4"/>
  <c r="AQ12" i="4" s="1"/>
  <c r="AR12" i="4" s="1"/>
  <c r="R12" i="4"/>
  <c r="Q12" i="4"/>
  <c r="N12" i="4"/>
  <c r="K12" i="4"/>
  <c r="J12" i="4"/>
  <c r="I12" i="4"/>
  <c r="H12" i="4"/>
  <c r="E12" i="4"/>
  <c r="AP11" i="4"/>
  <c r="AO11" i="4"/>
  <c r="AL11" i="4"/>
  <c r="AI11" i="4"/>
  <c r="AF11" i="4"/>
  <c r="AC11" i="4"/>
  <c r="Z11" i="4"/>
  <c r="W11" i="4"/>
  <c r="S11" i="4"/>
  <c r="AQ11" i="4" s="1"/>
  <c r="AR11" i="4" s="1"/>
  <c r="R11" i="4"/>
  <c r="Q11" i="4"/>
  <c r="N11" i="4"/>
  <c r="K11" i="4"/>
  <c r="J11" i="4"/>
  <c r="I11" i="4"/>
  <c r="H11" i="4"/>
  <c r="E11" i="4"/>
  <c r="AP10" i="4"/>
  <c r="AO10" i="4"/>
  <c r="AL10" i="4"/>
  <c r="AI10" i="4"/>
  <c r="AF10" i="4"/>
  <c r="AC10" i="4"/>
  <c r="Z10" i="4"/>
  <c r="W10" i="4"/>
  <c r="S10" i="4"/>
  <c r="AQ10" i="4" s="1"/>
  <c r="AR10" i="4" s="1"/>
  <c r="R10" i="4"/>
  <c r="Q10" i="4"/>
  <c r="N10" i="4"/>
  <c r="K10" i="4"/>
  <c r="J10" i="4"/>
  <c r="I10" i="4"/>
  <c r="H10" i="4"/>
  <c r="E10" i="4"/>
  <c r="AP9" i="4"/>
  <c r="AO9" i="4"/>
  <c r="AL9" i="4"/>
  <c r="AI9" i="4"/>
  <c r="AF9" i="4"/>
  <c r="AC9" i="4"/>
  <c r="Z9" i="4"/>
  <c r="W9" i="4"/>
  <c r="S9" i="4"/>
  <c r="AQ9" i="4" s="1"/>
  <c r="AR9" i="4" s="1"/>
  <c r="R9" i="4"/>
  <c r="Q9" i="4"/>
  <c r="N9" i="4"/>
  <c r="K9" i="4"/>
  <c r="J9" i="4"/>
  <c r="I9" i="4"/>
  <c r="H9" i="4"/>
  <c r="E9" i="4"/>
  <c r="AO8" i="4"/>
  <c r="AL8" i="4"/>
  <c r="AI8" i="4"/>
  <c r="AF8" i="4"/>
  <c r="AC8" i="4"/>
  <c r="Z8" i="4"/>
  <c r="W8" i="4"/>
  <c r="S8" i="4"/>
  <c r="AQ8" i="4" s="1"/>
  <c r="R8" i="4"/>
  <c r="AP8" i="4" s="1"/>
  <c r="Q8" i="4"/>
  <c r="N8" i="4"/>
  <c r="K8" i="4"/>
  <c r="J8" i="4"/>
  <c r="I8" i="4"/>
  <c r="H8" i="4"/>
  <c r="E8" i="4"/>
  <c r="AO7" i="4"/>
  <c r="AL7" i="4"/>
  <c r="AI7" i="4"/>
  <c r="AF7" i="4"/>
  <c r="AC7" i="4"/>
  <c r="Z7" i="4"/>
  <c r="W7" i="4"/>
  <c r="S7" i="4"/>
  <c r="T7" i="4" s="1"/>
  <c r="R7" i="4"/>
  <c r="AP7" i="4" s="1"/>
  <c r="Q7" i="4"/>
  <c r="N7" i="4"/>
  <c r="K7" i="4"/>
  <c r="J7" i="4"/>
  <c r="I7" i="4"/>
  <c r="H7" i="4"/>
  <c r="E7" i="4"/>
  <c r="T19" i="4" l="1"/>
  <c r="AQ19" i="4"/>
  <c r="AR19" i="4" s="1"/>
  <c r="T22" i="4"/>
  <c r="AQ22" i="4"/>
  <c r="AR22" i="4" s="1"/>
  <c r="T26" i="4"/>
  <c r="AQ26" i="4"/>
  <c r="AR26" i="4" s="1"/>
  <c r="T30" i="4"/>
  <c r="AQ30" i="4"/>
  <c r="AR30" i="4" s="1"/>
  <c r="T34" i="4"/>
  <c r="AQ34" i="4"/>
  <c r="AR34" i="4" s="1"/>
  <c r="T38" i="4"/>
  <c r="AQ38" i="4"/>
  <c r="AR38" i="4" s="1"/>
  <c r="T42" i="4"/>
  <c r="AQ42" i="4"/>
  <c r="AR42" i="4" s="1"/>
  <c r="T46" i="4"/>
  <c r="AQ46" i="4"/>
  <c r="AR46" i="4" s="1"/>
  <c r="T50" i="4"/>
  <c r="AQ50" i="4"/>
  <c r="AR50" i="4" s="1"/>
  <c r="T54" i="4"/>
  <c r="AQ54" i="4"/>
  <c r="AR54" i="4" s="1"/>
  <c r="AR8" i="4"/>
  <c r="T23" i="4"/>
  <c r="AQ23" i="4"/>
  <c r="AR23" i="4" s="1"/>
  <c r="T27" i="4"/>
  <c r="AQ27" i="4"/>
  <c r="AR27" i="4" s="1"/>
  <c r="T31" i="4"/>
  <c r="AQ31" i="4"/>
  <c r="AR31" i="4" s="1"/>
  <c r="T35" i="4"/>
  <c r="AQ35" i="4"/>
  <c r="AR35" i="4" s="1"/>
  <c r="T39" i="4"/>
  <c r="AQ39" i="4"/>
  <c r="AR39" i="4" s="1"/>
  <c r="T43" i="4"/>
  <c r="AQ43" i="4"/>
  <c r="AR43" i="4" s="1"/>
  <c r="T47" i="4"/>
  <c r="AQ47" i="4"/>
  <c r="AR47" i="4" s="1"/>
  <c r="T51" i="4"/>
  <c r="AQ51" i="4"/>
  <c r="AR51" i="4" s="1"/>
  <c r="T55" i="4"/>
  <c r="AQ55" i="4"/>
  <c r="AR55" i="4" s="1"/>
  <c r="T29" i="4"/>
  <c r="AQ29" i="4"/>
  <c r="AR29" i="4" s="1"/>
  <c r="T37" i="4"/>
  <c r="AQ37" i="4"/>
  <c r="AR37" i="4" s="1"/>
  <c r="T45" i="4"/>
  <c r="AQ45" i="4"/>
  <c r="AR45" i="4" s="1"/>
  <c r="T12" i="4"/>
  <c r="T14" i="4"/>
  <c r="S17" i="4"/>
  <c r="K19" i="4"/>
  <c r="K22" i="4"/>
  <c r="K26" i="4"/>
  <c r="K30" i="4"/>
  <c r="K34" i="4"/>
  <c r="K38" i="4"/>
  <c r="K42" i="4"/>
  <c r="K46" i="4"/>
  <c r="K50" i="4"/>
  <c r="K54" i="4"/>
  <c r="S56" i="4"/>
  <c r="T56" i="4" s="1"/>
  <c r="T41" i="4"/>
  <c r="AQ41" i="4"/>
  <c r="AR41" i="4" s="1"/>
  <c r="T49" i="4"/>
  <c r="AQ49" i="4"/>
  <c r="AR49" i="4" s="1"/>
  <c r="T8" i="4"/>
  <c r="T9" i="4"/>
  <c r="T10" i="4"/>
  <c r="T11" i="4"/>
  <c r="T13" i="4"/>
  <c r="T15" i="4"/>
  <c r="I56" i="4"/>
  <c r="AQ7" i="4"/>
  <c r="R16" i="4"/>
  <c r="AP16" i="4" s="1"/>
  <c r="AP56" i="4" s="1"/>
  <c r="R18" i="4"/>
  <c r="AP18" i="4" s="1"/>
  <c r="R20" i="4"/>
  <c r="AP20" i="4" s="1"/>
  <c r="K23" i="4"/>
  <c r="K27" i="4"/>
  <c r="K31" i="4"/>
  <c r="K35" i="4"/>
  <c r="K39" i="4"/>
  <c r="K43" i="4"/>
  <c r="K47" i="4"/>
  <c r="K51" i="4"/>
  <c r="K55" i="4"/>
  <c r="T21" i="4"/>
  <c r="AQ21" i="4"/>
  <c r="AR21" i="4" s="1"/>
  <c r="T25" i="4"/>
  <c r="AQ25" i="4"/>
  <c r="AR25" i="4" s="1"/>
  <c r="T33" i="4"/>
  <c r="AQ33" i="4"/>
  <c r="AR33" i="4" s="1"/>
  <c r="T53" i="4"/>
  <c r="AQ53" i="4"/>
  <c r="AR53" i="4" s="1"/>
  <c r="J56" i="4"/>
  <c r="R56" i="4"/>
  <c r="T16" i="4"/>
  <c r="AQ16" i="4"/>
  <c r="AR16" i="4" s="1"/>
  <c r="AQ18" i="4"/>
  <c r="AR18" i="4" s="1"/>
  <c r="T20" i="4"/>
  <c r="AQ20" i="4"/>
  <c r="AR20" i="4" s="1"/>
  <c r="T24" i="4"/>
  <c r="AQ24" i="4"/>
  <c r="AR24" i="4" s="1"/>
  <c r="T28" i="4"/>
  <c r="AQ28" i="4"/>
  <c r="AR28" i="4" s="1"/>
  <c r="T32" i="4"/>
  <c r="AQ32" i="4"/>
  <c r="AR32" i="4" s="1"/>
  <c r="T36" i="4"/>
  <c r="AQ36" i="4"/>
  <c r="AR36" i="4" s="1"/>
  <c r="T40" i="4"/>
  <c r="AQ40" i="4"/>
  <c r="AR40" i="4" s="1"/>
  <c r="T44" i="4"/>
  <c r="AQ44" i="4"/>
  <c r="AR44" i="4" s="1"/>
  <c r="T48" i="4"/>
  <c r="AQ48" i="4"/>
  <c r="AR48" i="4" s="1"/>
  <c r="T52" i="4"/>
  <c r="AQ52" i="4"/>
  <c r="AR52" i="4" s="1"/>
  <c r="AR7" i="4" l="1"/>
  <c r="T18" i="4"/>
  <c r="K56" i="4"/>
  <c r="T17" i="4"/>
  <c r="AQ17" i="4"/>
  <c r="AR17" i="4" s="1"/>
  <c r="AQ56" i="4" l="1"/>
  <c r="AR56" i="4" s="1"/>
  <c r="E57" i="3" l="1"/>
  <c r="D57" i="3"/>
  <c r="C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57" i="3" s="1"/>
  <c r="E57" i="2" l="1"/>
  <c r="D57" i="2"/>
  <c r="C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57" i="2" s="1"/>
  <c r="F57" i="1" l="1"/>
  <c r="E57" i="1"/>
  <c r="D57" i="1"/>
  <c r="C57" i="1"/>
</calcChain>
</file>

<file path=xl/comments1.xml><?xml version="1.0" encoding="utf-8"?>
<comments xmlns="http://schemas.openxmlformats.org/spreadsheetml/2006/main">
  <authors>
    <author>Author</author>
  </authors>
  <commentList>
    <comment ref="B54" authorId="0" shapeId="0">
      <text>
        <r>
          <rPr>
            <b/>
            <sz val="9"/>
            <color indexed="81"/>
            <rFont val="Tahoma"/>
            <family val="2"/>
          </rPr>
          <t>Author:</t>
        </r>
        <r>
          <rPr>
            <sz val="9"/>
            <color indexed="81"/>
            <rFont val="Tahoma"/>
            <family val="2"/>
          </rPr>
          <t xml:space="preserve">
karnataka state co-op agriculture rural devbank ltd</t>
        </r>
      </text>
    </comment>
    <comment ref="B55" authorId="0" shapeId="0">
      <text>
        <r>
          <rPr>
            <b/>
            <sz val="10"/>
            <color indexed="81"/>
            <rFont val="Tahoma"/>
            <family val="2"/>
          </rPr>
          <t>Author:</t>
        </r>
        <r>
          <rPr>
            <sz val="10"/>
            <color indexed="81"/>
            <rFont val="Tahoma"/>
            <family val="2"/>
          </rPr>
          <t xml:space="preserve">
APEX AND DCC PUT UNDER ONE PLACE</t>
        </r>
      </text>
    </comment>
  </commentList>
</comments>
</file>

<file path=xl/sharedStrings.xml><?xml version="1.0" encoding="utf-8"?>
<sst xmlns="http://schemas.openxmlformats.org/spreadsheetml/2006/main" count="7147" uniqueCount="1700">
  <si>
    <t xml:space="preserve"> </t>
  </si>
  <si>
    <t xml:space="preserve">ANNEXURE - </t>
  </si>
  <si>
    <t>KARNATAKA</t>
  </si>
  <si>
    <t>BANK WISE TOTAL KCC AS ON DECEMBER  2021</t>
  </si>
  <si>
    <t>Reports in   Crore</t>
  </si>
  <si>
    <t>SR.</t>
  </si>
  <si>
    <t>Name of Bank</t>
  </si>
  <si>
    <t>TOTAL NO. OF KCC AS ON END OF CURRENT QUARTER</t>
  </si>
  <si>
    <t>OUTSTANDING Amount. AS ON END OF CURRENT QUARTER</t>
  </si>
  <si>
    <t>NO. OF KCC ISSUED DURING Fin Year (Including renewal)</t>
  </si>
  <si>
    <t xml:space="preserve">AMOUNT DISBURSED Fin Year </t>
  </si>
  <si>
    <t>CANARA BANK</t>
  </si>
  <si>
    <t>STATE BANK OF INDIA</t>
  </si>
  <si>
    <t>UNION BANK OF INDIA</t>
  </si>
  <si>
    <t>BANK OF BARODA</t>
  </si>
  <si>
    <t>BANK OF INDIA</t>
  </si>
  <si>
    <t>BANK OF MAHRASHTRA</t>
  </si>
  <si>
    <t>CENTRAL BANK OF INDIA</t>
  </si>
  <si>
    <t>INDIAN BANK</t>
  </si>
  <si>
    <t>INDIAN OVERSEAS BANK</t>
  </si>
  <si>
    <t>PUNJAB NATIONAL BANK</t>
  </si>
  <si>
    <t>PUNJAB AND SIND BANK</t>
  </si>
  <si>
    <t>UCO BANK</t>
  </si>
  <si>
    <t>IDBI BANK</t>
  </si>
  <si>
    <t>KARNATAKA BANK</t>
  </si>
  <si>
    <t>KOTAK MAHINDRA BANK</t>
  </si>
  <si>
    <t>CSB BANK LIMITED</t>
  </si>
  <si>
    <t>CITY UNION BANK</t>
  </si>
  <si>
    <t>DHANLAXMI BANK</t>
  </si>
  <si>
    <t>FEDERAL BANK</t>
  </si>
  <si>
    <t>J &amp; K BANK</t>
  </si>
  <si>
    <t>KARUR VYASYA BANK</t>
  </si>
  <si>
    <t>LAXSHMI VILAS BANK</t>
  </si>
  <si>
    <t>RBL BANK</t>
  </si>
  <si>
    <t>SOUTH INDIAN BANK</t>
  </si>
  <si>
    <t>TAMILNAD MERCANTILE BANK</t>
  </si>
  <si>
    <t>INDUSIND BANK</t>
  </si>
  <si>
    <t>HDFC BANK</t>
  </si>
  <si>
    <t>AXIS BANK</t>
  </si>
  <si>
    <t>ICICI BANK</t>
  </si>
  <si>
    <t>YES BANK</t>
  </si>
  <si>
    <t>BANDHAN BANK</t>
  </si>
  <si>
    <t>DCB BANK</t>
  </si>
  <si>
    <t>IDFC FIRST BANK</t>
  </si>
  <si>
    <t>KBS BANK</t>
  </si>
  <si>
    <t>KARNATAKA GRAMEENA BANK</t>
  </si>
  <si>
    <t>KARNATAKA VIKAS GRAMEENA BANK</t>
  </si>
  <si>
    <t>KSCARD BK.LTD</t>
  </si>
  <si>
    <t xml:space="preserve">K.S.COOP APEX BANK LTD </t>
  </si>
  <si>
    <t>KSFC</t>
  </si>
  <si>
    <t>EQUITAS SMALL FINANCE BANK</t>
  </si>
  <si>
    <t>UJJIVAN SMALL FINANCE BANK</t>
  </si>
  <si>
    <t>SURYODAY SMALL FINANCE BANK</t>
  </si>
  <si>
    <t>ESAF BANK</t>
  </si>
  <si>
    <t>JANA SMALL FINANCE BANK LTD.</t>
  </si>
  <si>
    <t>AU SMALL FINANCE BANK LTD.</t>
  </si>
  <si>
    <t>FINCARE SMALL FINANCE BANK LIMITED</t>
  </si>
  <si>
    <t>INDIA POST PAYMENTS BANK</t>
  </si>
  <si>
    <t>AIRTEL PAYMENTS BANK</t>
  </si>
  <si>
    <t>STANDARD CHARTERED BANK LTD</t>
  </si>
  <si>
    <t>Grand Total</t>
  </si>
  <si>
    <t>BANK WISE BRANCH NETWORK AS ON DECEMBER  2021</t>
  </si>
  <si>
    <t>Reports in   Actual</t>
  </si>
  <si>
    <t>Rural</t>
  </si>
  <si>
    <t>Semi-Urban</t>
  </si>
  <si>
    <t xml:space="preserve">Urban </t>
  </si>
  <si>
    <t>Total</t>
  </si>
  <si>
    <t>BANK WISE ATM NETWORK AS ON DECEMBER  2021</t>
  </si>
  <si>
    <t>BANK WISE TOTAL  PRIORITY SECTOR TARGET-ACHIVEMENT AS ON DECEMBER  2021</t>
  </si>
  <si>
    <t>Amount in Crores</t>
  </si>
  <si>
    <t>SR. No.</t>
  </si>
  <si>
    <t>Name of the Bank</t>
  </si>
  <si>
    <t>SHORT TERM LOAN</t>
  </si>
  <si>
    <t>AGRI TERM LOAN</t>
  </si>
  <si>
    <t xml:space="preserve">SUB TOTAL </t>
  </si>
  <si>
    <t>AGRI INFRA</t>
  </si>
  <si>
    <t>ANCILLARY ACTIVITIES</t>
  </si>
  <si>
    <t>CREDIT POTENTIAL FOR AGRI (SUB TOTAL +AGRI INFRA +ANCILLARY ACTIVITIES)</t>
  </si>
  <si>
    <t>MSME</t>
  </si>
  <si>
    <t xml:space="preserve">EXPORT CREDIT </t>
  </si>
  <si>
    <t>EDUCATION</t>
  </si>
  <si>
    <t>HOUSING</t>
  </si>
  <si>
    <t>SOCIAL INFRASTRUCTURE</t>
  </si>
  <si>
    <t>RENEWABLE ENERGY</t>
  </si>
  <si>
    <t>OTHERS</t>
  </si>
  <si>
    <t>TOTAL (AGRICULTURE+MSME+EXPORT CREDIT+EDUCATION+HOUSING+SOCIAL INFRASTRUCTURE+RENEWABLE ENERGY+OTHERS)</t>
  </si>
  <si>
    <t xml:space="preserve">    Target</t>
  </si>
  <si>
    <t>Achivement</t>
  </si>
  <si>
    <t xml:space="preserve">   %</t>
  </si>
  <si>
    <t>Target</t>
  </si>
  <si>
    <t xml:space="preserve">  %</t>
  </si>
  <si>
    <t>BANK WISE TOTAL  NON PRIORITY SECTOR TARGET-ACHIVEMENT AS ON DECEMBER  2021</t>
  </si>
  <si>
    <t>Agricuture</t>
  </si>
  <si>
    <t>Personal Loan under NPS</t>
  </si>
  <si>
    <t xml:space="preserve">TOTAL NON PRIORITY </t>
  </si>
  <si>
    <t>DISTRICT WISE   PRIORITY SECTOR TARGET-ACHIVEMENT AS ON DECEMBER  2021</t>
  </si>
  <si>
    <t>Name of the District</t>
  </si>
  <si>
    <t>BAGALKOTE</t>
  </si>
  <si>
    <t>BENGALURU URBAN</t>
  </si>
  <si>
    <t>BENGALURU RURAL</t>
  </si>
  <si>
    <t>BELAGAVI</t>
  </si>
  <si>
    <t>BALLARI</t>
  </si>
  <si>
    <t>BIDAR</t>
  </si>
  <si>
    <t>VIJAYAPURA</t>
  </si>
  <si>
    <t>CHAMARAJANAGARA</t>
  </si>
  <si>
    <t>CHIKKAMAGALURU</t>
  </si>
  <si>
    <t>CHITRADURGA</t>
  </si>
  <si>
    <t>DAKSHINA KANNADA</t>
  </si>
  <si>
    <t>DAVANGERE</t>
  </si>
  <si>
    <t>DHARWAD</t>
  </si>
  <si>
    <t>GADAG</t>
  </si>
  <si>
    <t>KALABURAGI</t>
  </si>
  <si>
    <t>HASSAN</t>
  </si>
  <si>
    <t>HAVERI</t>
  </si>
  <si>
    <t>KODAGU</t>
  </si>
  <si>
    <t>KOLAR</t>
  </si>
  <si>
    <t>KOPPAL</t>
  </si>
  <si>
    <t>MANDYA</t>
  </si>
  <si>
    <t>MYSURU</t>
  </si>
  <si>
    <t>RAICHUR</t>
  </si>
  <si>
    <t>SHIVAMOGGA</t>
  </si>
  <si>
    <t>TUMAKURU</t>
  </si>
  <si>
    <t>UDUPI</t>
  </si>
  <si>
    <t>UTTARA KANNADA</t>
  </si>
  <si>
    <t>CHIKKABALLAPURA</t>
  </si>
  <si>
    <t>RAMANAGARA</t>
  </si>
  <si>
    <t>YADGIR</t>
  </si>
  <si>
    <t/>
  </si>
  <si>
    <t>DISTRICT WISE  NON PRIORITY SECTOR TARGET-ACHIVEMENT AS ON DECEMBER  2021</t>
  </si>
  <si>
    <t>Name of District</t>
  </si>
  <si>
    <t>GRAND TOTAL</t>
  </si>
  <si>
    <t>BANK WISE TOTAL  ACP Outstanding AS ON DECEMBER  2021</t>
  </si>
  <si>
    <t>Priority Sector</t>
  </si>
  <si>
    <t>Non Priority Sector</t>
  </si>
  <si>
    <t>Grand Total  ( Priority Sector + Non Priority Sector)</t>
  </si>
  <si>
    <t>Sr. No.</t>
  </si>
  <si>
    <t>Farm Credit</t>
  </si>
  <si>
    <t>Out of Farm Credit, total allied activities</t>
  </si>
  <si>
    <t>Agri. Infrastructure</t>
  </si>
  <si>
    <t>Ancillary Activities</t>
  </si>
  <si>
    <t>Total Agriculture (PS)</t>
  </si>
  <si>
    <t>Micro Enterprises</t>
  </si>
  <si>
    <t>Small Enterprises</t>
  </si>
  <si>
    <t>Medium Enterprises</t>
  </si>
  <si>
    <t>Khadi and Village Industries</t>
  </si>
  <si>
    <t>Others under MSMEs</t>
  </si>
  <si>
    <t>Total MSMEs (PS)</t>
  </si>
  <si>
    <t>Export Credit</t>
  </si>
  <si>
    <t>Education (PS)</t>
  </si>
  <si>
    <t>Housing (PS)</t>
  </si>
  <si>
    <t>Social Infrastructure</t>
  </si>
  <si>
    <t>Renewable Energy</t>
  </si>
  <si>
    <t>Other Priority</t>
  </si>
  <si>
    <t>Total Priority Sector</t>
  </si>
  <si>
    <t>Loans to weaker sections under Priority Sector</t>
  </si>
  <si>
    <t>Agriculture (NPS)</t>
  </si>
  <si>
    <t>Education (NPS)</t>
  </si>
  <si>
    <t>Housing (NPS)</t>
  </si>
  <si>
    <t>Personal Loans under NPS</t>
  </si>
  <si>
    <t>Others NPS</t>
  </si>
  <si>
    <t>Total Non Priority Sector</t>
  </si>
  <si>
    <t>Short Term Loan</t>
  </si>
  <si>
    <t>Agri Term Loan</t>
  </si>
  <si>
    <t>A/c</t>
  </si>
  <si>
    <t>Amt</t>
  </si>
  <si>
    <t>BANK WISE TOTAL  Progress under PMJDY  AS ON DECEMBER  2021</t>
  </si>
  <si>
    <t>Figures in Actual</t>
  </si>
  <si>
    <t>Total No. of Outstanding PMJDY Accounts</t>
  </si>
  <si>
    <t>Aadhaar Seeded</t>
  </si>
  <si>
    <t>BANK WISE TOTAL  PROGRESS UNDER SURAKSHA BIMA YOGANA  AS ON DECEMBER  2021</t>
  </si>
  <si>
    <t>Figures in Actuals</t>
  </si>
  <si>
    <t>Total No. of Enrolment under PMJJBY</t>
  </si>
  <si>
    <t>Total No. of Enrolment under PMSBY</t>
  </si>
  <si>
    <t>Total No. of Enrolment under APY</t>
  </si>
  <si>
    <t>BANK WISE TOTAL LOANS OUTSTANDING  TO MINORITY COMMUNITIES AS ON DECEMBER  2021</t>
  </si>
  <si>
    <t>NAME OF BANK</t>
  </si>
  <si>
    <t>CHRISTIANS</t>
  </si>
  <si>
    <t>MUSLIMS</t>
  </si>
  <si>
    <t>BUDDHISTS</t>
  </si>
  <si>
    <t>SIKHS</t>
  </si>
  <si>
    <t>ZORASTRIANS</t>
  </si>
  <si>
    <t>JAINS</t>
  </si>
  <si>
    <t>TOTAL</t>
  </si>
  <si>
    <t>No.</t>
  </si>
  <si>
    <t>Amt.</t>
  </si>
  <si>
    <t>BANK WISE SHG AS ON DECEMBER  2021</t>
  </si>
  <si>
    <t>During the Quarter</t>
  </si>
  <si>
    <t>Current FY</t>
  </si>
  <si>
    <t>Savings Linked</t>
  </si>
  <si>
    <t>Credit Linked</t>
  </si>
  <si>
    <t>BANK WISE JLG AS ON DECEMBER  2021</t>
  </si>
  <si>
    <t>Disbursement</t>
  </si>
  <si>
    <t>Outstanding</t>
  </si>
  <si>
    <t>BANK WISE CD  RATIO AS ON DECEMBER  2021</t>
  </si>
  <si>
    <t xml:space="preserve">Depost </t>
  </si>
  <si>
    <t>Advance</t>
  </si>
  <si>
    <t>CD Ratio</t>
  </si>
  <si>
    <t>DISTRICT WISE CD RATIO AS ON DECEMBER  2021</t>
  </si>
  <si>
    <t>BANK WISE TOTAL  ACP  NPA Outstanding AS ON DECEMBER  2021</t>
  </si>
  <si>
    <t>Position of NPA  under PMEGP AS ON DECEMBER  2021</t>
  </si>
  <si>
    <t>Total PMEGP</t>
  </si>
  <si>
    <t>Non Performing Assets</t>
  </si>
  <si>
    <t>ANNEXURE-</t>
  </si>
  <si>
    <t xml:space="preserve">BANKWISE RECOVERY PERFORMANCE undetr KPMR &amp; KACOMP ACT AS AT    DEC 2021   (REVENUE RECOVERY ACTS) </t>
  </si>
  <si>
    <t xml:space="preserve">                                                                     KPMR &amp; KACOMP ACTS                                                      Amount in lakhs</t>
  </si>
  <si>
    <t>Sl</t>
  </si>
  <si>
    <t>RCs pending as at the previous quarter</t>
  </si>
  <si>
    <t>RCs filed during the quarter</t>
  </si>
  <si>
    <t>RCs disposesd/Recovery made during the quarter</t>
  </si>
  <si>
    <t>RCs pending as at the end of the quarter</t>
  </si>
  <si>
    <t>Upto I year</t>
  </si>
  <si>
    <t>I to 3 years</t>
  </si>
  <si>
    <t>Above 3 years</t>
  </si>
  <si>
    <t>Total pending cases</t>
  </si>
  <si>
    <t>A/cs</t>
  </si>
  <si>
    <t>(A)</t>
  </si>
  <si>
    <t>Lead Banks</t>
  </si>
  <si>
    <t>Canara Bank</t>
  </si>
  <si>
    <t>State Bank of India</t>
  </si>
  <si>
    <t>Union Bank Of India</t>
  </si>
  <si>
    <t>Bank of Baroda</t>
  </si>
  <si>
    <t>Total (A)</t>
  </si>
  <si>
    <t>(B)</t>
  </si>
  <si>
    <t>Nationalised Banks</t>
  </si>
  <si>
    <t>Bank of India</t>
  </si>
  <si>
    <t>Bank of Maharastra</t>
  </si>
  <si>
    <t>Central Bank of India</t>
  </si>
  <si>
    <t xml:space="preserve">Indian Bank </t>
  </si>
  <si>
    <t>Indian Overseas Bank</t>
  </si>
  <si>
    <t>Punjab National Bank</t>
  </si>
  <si>
    <t>Punjab and Synd Bank</t>
  </si>
  <si>
    <t>UCO Bank</t>
  </si>
  <si>
    <t>Total (B)</t>
  </si>
  <si>
    <t>(C)</t>
  </si>
  <si>
    <t>Private Banks</t>
  </si>
  <si>
    <t>IDBI Bank</t>
  </si>
  <si>
    <t>Karnataka Bank Ltd</t>
  </si>
  <si>
    <t>Kotak Mahendra Bank</t>
  </si>
  <si>
    <t>Cathelic Syrian Bank Ltd.</t>
  </si>
  <si>
    <t>City Union Bank Ltd</t>
  </si>
  <si>
    <t>Dhanalaxmi Bank Ltd.</t>
  </si>
  <si>
    <t>Federal Bank Ltd.</t>
  </si>
  <si>
    <t>J and K Bank Ltd</t>
  </si>
  <si>
    <t>Karur Vysya Bank Ltd.</t>
  </si>
  <si>
    <t>Lakshmi Vilas Bank Ltd</t>
  </si>
  <si>
    <t xml:space="preserve">Ratnakar Bank Ltd </t>
  </si>
  <si>
    <t>South Indian Bank Ltd</t>
  </si>
  <si>
    <t>Tamil Nadu Merchantile Bank Ltd.</t>
  </si>
  <si>
    <t>IndusInd Bank</t>
  </si>
  <si>
    <t>HDFC Bank Ltd</t>
  </si>
  <si>
    <t xml:space="preserve">Axis Bank Ltd </t>
  </si>
  <si>
    <t>ICICI Bank Ltd</t>
  </si>
  <si>
    <t>YES BANK Ltd.</t>
  </si>
  <si>
    <t>Bandhan Bank</t>
  </si>
  <si>
    <t>DCB Bank Ltd</t>
  </si>
  <si>
    <t xml:space="preserve">IDFC Bank </t>
  </si>
  <si>
    <t>KBS Bank</t>
  </si>
  <si>
    <t>Total (C)</t>
  </si>
  <si>
    <t>(D)</t>
  </si>
  <si>
    <t xml:space="preserve">  R R B 's</t>
  </si>
  <si>
    <t>Karnataka Grameena Bank</t>
  </si>
  <si>
    <t>Karnataka Vikas Grameena Bank</t>
  </si>
  <si>
    <t xml:space="preserve">  Total (D)</t>
  </si>
  <si>
    <t>TOTAL OF ALLBANKS</t>
  </si>
  <si>
    <t>(E)</t>
  </si>
  <si>
    <t>Co-Operative Sector</t>
  </si>
  <si>
    <t>KSCARD Bk.Ltd</t>
  </si>
  <si>
    <t xml:space="preserve">K.S.Coop Apex Bank ltd </t>
  </si>
  <si>
    <t>Indl.Co.Op.Bank ltd.</t>
  </si>
  <si>
    <t>Total (E)</t>
  </si>
  <si>
    <t>F</t>
  </si>
  <si>
    <t>TOTAL (F)</t>
  </si>
  <si>
    <t>G</t>
  </si>
  <si>
    <t>Small Finance Bank</t>
  </si>
  <si>
    <t>Equitas Small Finance Bank</t>
  </si>
  <si>
    <t>Ujjivan Small Finnance</t>
  </si>
  <si>
    <t>Suryoday Small Finance Bank</t>
  </si>
  <si>
    <t>ESAF Small Finance Bank</t>
  </si>
  <si>
    <t>Jana Small Finance Bank</t>
  </si>
  <si>
    <t xml:space="preserve">AU Small Finance Bank </t>
  </si>
  <si>
    <t>Fincare Small Finance Bank</t>
  </si>
  <si>
    <t>Total (G)</t>
  </si>
  <si>
    <t>H</t>
  </si>
  <si>
    <t>Payments bank</t>
  </si>
  <si>
    <t>India Post Payments Bank Limited</t>
  </si>
  <si>
    <t>Airtel Payments Bank</t>
  </si>
  <si>
    <t>Total (H)</t>
  </si>
  <si>
    <t>I</t>
  </si>
  <si>
    <t>Foreign Banks</t>
  </si>
  <si>
    <t>Standard Chartered Bank</t>
  </si>
  <si>
    <t>Total (I)</t>
  </si>
  <si>
    <t>Bk.of Rajastan</t>
  </si>
  <si>
    <t>Bharat Overseas Bk.</t>
  </si>
  <si>
    <t>Catholic Syrian Bk.</t>
  </si>
  <si>
    <t>City Union Bk.</t>
  </si>
  <si>
    <t>Dhanalakshmi Bk.</t>
  </si>
  <si>
    <t>Federal Bank</t>
  </si>
  <si>
    <t>Ganesh Bk.of K'wad</t>
  </si>
  <si>
    <t>J &amp; K Bank Ltd.</t>
  </si>
  <si>
    <t>Karur Vysya Bank</t>
  </si>
  <si>
    <t>Lakshmi Vilas Bk.</t>
  </si>
  <si>
    <t>Nedungadi Bank</t>
  </si>
  <si>
    <t xml:space="preserve">ANNEXURE- </t>
  </si>
  <si>
    <t xml:space="preserve"> Bank wise recovery under SARFAESI, DRT and Lok Adalats as on 31.12.2021 </t>
  </si>
  <si>
    <t>Amount Rs. In Lakh</t>
  </si>
  <si>
    <t>SARFAESI ACT 2002</t>
  </si>
  <si>
    <t>D R Ts</t>
  </si>
  <si>
    <t>LOK ADALAT</t>
  </si>
  <si>
    <t>No. Of Notices Sent</t>
  </si>
  <si>
    <t xml:space="preserve">Amt involved </t>
  </si>
  <si>
    <t xml:space="preserve">Amt Recovered </t>
  </si>
  <si>
    <t xml:space="preserve">Amt Recovered  </t>
  </si>
  <si>
    <t>Major Banks</t>
  </si>
  <si>
    <t xml:space="preserve">  Total (A)</t>
  </si>
  <si>
    <t xml:space="preserve"> (B)</t>
  </si>
  <si>
    <t>Other Nationalised Banks</t>
  </si>
  <si>
    <t>Other Comm.Banks</t>
  </si>
  <si>
    <t>Total(C)</t>
  </si>
  <si>
    <t xml:space="preserve">               Grand Total (A+B+C+D)</t>
  </si>
  <si>
    <t>Total (Comm.Banks)</t>
  </si>
  <si>
    <t>Co-Op Sector</t>
  </si>
  <si>
    <t>(G)</t>
  </si>
  <si>
    <t>Small Financil Bank</t>
  </si>
  <si>
    <t>(H)</t>
  </si>
  <si>
    <t>(i)</t>
  </si>
  <si>
    <t>TOTAL (A+B+C+D+E+F+G+H)</t>
  </si>
  <si>
    <t xml:space="preserve"> Bank Wise Bank Mitrs, Aadhaar Enrolment Centres &amp; FLCs AS ON 31.12.2021 </t>
  </si>
  <si>
    <t>Sl.</t>
  </si>
  <si>
    <t>NAME OF THE BANK</t>
  </si>
  <si>
    <t>Bank Mitrs (BCs)</t>
  </si>
  <si>
    <t>Aadhaar Enrolment Centres (AECs)</t>
  </si>
  <si>
    <t>Financial Literacy Centres (FLCs)</t>
  </si>
  <si>
    <t>Active BCs</t>
  </si>
  <si>
    <t>Inactive BCs</t>
  </si>
  <si>
    <t>Total BCs</t>
  </si>
  <si>
    <t>Out of Total BCs, no. of BCs certified by IIBF</t>
  </si>
  <si>
    <t>Functional</t>
  </si>
  <si>
    <t>Non Functional</t>
  </si>
  <si>
    <t>Total AECs</t>
  </si>
  <si>
    <t>Total FLCs</t>
  </si>
  <si>
    <t>BANK   WISE  STATUS  OF  AEC  AS  ON  31.12.2021</t>
  </si>
  <si>
    <t>Sl.No</t>
  </si>
  <si>
    <t>Bank Name</t>
  </si>
  <si>
    <t>Active Kits</t>
  </si>
  <si>
    <t>Total Enrolments/Updates in last 30 days</t>
  </si>
  <si>
    <t>Avg. Enrolments/day</t>
  </si>
  <si>
    <t>City Union Bank Limited</t>
  </si>
  <si>
    <t>Canara Bank II</t>
  </si>
  <si>
    <t>Andhra Bank</t>
  </si>
  <si>
    <t>Karnataka Bank</t>
  </si>
  <si>
    <t>KotakMahindra Bank</t>
  </si>
  <si>
    <t>Indian Bank</t>
  </si>
  <si>
    <t>Corporation Bank</t>
  </si>
  <si>
    <t>Axis Bank Ltd</t>
  </si>
  <si>
    <t>Dhanlaxmi Bank</t>
  </si>
  <si>
    <t>IDBI Bank Ltd</t>
  </si>
  <si>
    <t>South Indian Bank</t>
  </si>
  <si>
    <t>IDFC BANK LIMITED</t>
  </si>
  <si>
    <t>ICICI Bank Limited</t>
  </si>
  <si>
    <t>HDFC Bank Limited</t>
  </si>
  <si>
    <t>BANK OF MAHARASHTRA</t>
  </si>
  <si>
    <t>Lakshmi Vilas Bank</t>
  </si>
  <si>
    <t>YES Bank Limited</t>
  </si>
  <si>
    <t>Ujjivan Small Finance Bank</t>
  </si>
  <si>
    <t>Fincare Small Finance Bank Limited</t>
  </si>
  <si>
    <t>Punjab &amp; Sind Bank</t>
  </si>
  <si>
    <t>RBL Bank Limited</t>
  </si>
  <si>
    <t>ESAF SMALL FINANCE BANK LIMITED</t>
  </si>
  <si>
    <t>Tamil Nadu Mercantile Bank</t>
  </si>
  <si>
    <t>Bandhan Bank Ltd</t>
  </si>
  <si>
    <t>Jammu and Kashmir Bank</t>
  </si>
  <si>
    <t>RSETIs in Karnataka-Training Details (01 April 2021 to 31-December 2021)</t>
  </si>
  <si>
    <t>SN</t>
  </si>
  <si>
    <t>RSETI Name</t>
  </si>
  <si>
    <t>Targets</t>
  </si>
  <si>
    <t>No of Programs</t>
  </si>
  <si>
    <t>Total Trained</t>
  </si>
  <si>
    <t>% Ach</t>
  </si>
  <si>
    <t>Prog</t>
  </si>
  <si>
    <t>Candidate</t>
  </si>
  <si>
    <t>settled</t>
  </si>
  <si>
    <t>Creditlinked</t>
  </si>
  <si>
    <t>CANB Chikkaballapur</t>
  </si>
  <si>
    <t>CANB Davanagere</t>
  </si>
  <si>
    <t>CANB Haliyal</t>
  </si>
  <si>
    <t>CANB Harohalli</t>
  </si>
  <si>
    <t>CANB Hassan</t>
  </si>
  <si>
    <t>CANB Kolar</t>
  </si>
  <si>
    <t>CANB Ramanagara</t>
  </si>
  <si>
    <t>CANB Shimoga</t>
  </si>
  <si>
    <t>CANB Sonnahallipur</t>
  </si>
  <si>
    <t>CORPB Chikmagalur</t>
  </si>
  <si>
    <t>CORPB Kodagu</t>
  </si>
  <si>
    <t>KMB Bagalkot</t>
  </si>
  <si>
    <t>RUDSETI Bengaluru</t>
  </si>
  <si>
    <t>RUDSETI Brahmavar</t>
  </si>
  <si>
    <t>RUDSETI Chitradurga</t>
  </si>
  <si>
    <t>RUDSETI Dharwad</t>
  </si>
  <si>
    <t>RUDSETI Mysore</t>
  </si>
  <si>
    <t>RUDSETI Ujire</t>
  </si>
  <si>
    <t>RUDSETI Vijayapura</t>
  </si>
  <si>
    <t>SBI Chamarajanagar</t>
  </si>
  <si>
    <t>SBI Gadag</t>
  </si>
  <si>
    <t>SBI Gulbarga</t>
  </si>
  <si>
    <t>SBI Koppal</t>
  </si>
  <si>
    <t>SBI Raichur</t>
  </si>
  <si>
    <t>SBI Tumkur</t>
  </si>
  <si>
    <t>SBI Yadgir</t>
  </si>
  <si>
    <t>DCC Bank Bidar</t>
  </si>
  <si>
    <t>SYNDB Belgaum</t>
  </si>
  <si>
    <t>SYNDB Bellary</t>
  </si>
  <si>
    <t>SYNDB Manipal</t>
  </si>
  <si>
    <t>SYNDB Kumta</t>
  </si>
  <si>
    <t>VB Haveri</t>
  </si>
  <si>
    <t>VB Mandya</t>
  </si>
  <si>
    <t>Z Total</t>
  </si>
  <si>
    <t>NRLM BPL Claims of RSETIs in Karnataka pending as on 31-12-2021 (inclDec.21 claims)</t>
  </si>
  <si>
    <t>Name of the RSETI</t>
  </si>
  <si>
    <t>Total no. of prog</t>
  </si>
  <si>
    <t>No. of BPL candidates</t>
  </si>
  <si>
    <t>Claimed</t>
  </si>
  <si>
    <t>Received</t>
  </si>
  <si>
    <t>Amount Rejected</t>
  </si>
  <si>
    <t>Pending</t>
  </si>
  <si>
    <t>UBIB Chikkamagaluru</t>
  </si>
  <si>
    <t>UBIB Kodagu</t>
  </si>
  <si>
    <t>DCCB Bidar</t>
  </si>
  <si>
    <t>CANB Belgaum</t>
  </si>
  <si>
    <t>CANB Bellary</t>
  </si>
  <si>
    <t>CANB Manipal</t>
  </si>
  <si>
    <t>CANB Kumta</t>
  </si>
  <si>
    <t>BOB Haveri</t>
  </si>
  <si>
    <t>BOB Mandya</t>
  </si>
  <si>
    <t>BANK WISE NRLM BPL CLAIMS - Karnataka -31-12-2021</t>
  </si>
  <si>
    <t>Canara Bank Total</t>
  </si>
  <si>
    <t>Union Bank Total</t>
  </si>
  <si>
    <t>Kotak M Bank Total</t>
  </si>
  <si>
    <t>RUDSETI Total</t>
  </si>
  <si>
    <t>SBITotal</t>
  </si>
  <si>
    <t>DCCB Bidar Total</t>
  </si>
  <si>
    <t>BOB (VB) Total</t>
  </si>
  <si>
    <t>All Banks Total</t>
  </si>
  <si>
    <t xml:space="preserve"> NRLM-BPL Claims (Year wise) - Position as on 31-12-2021</t>
  </si>
  <si>
    <t>2011-12</t>
  </si>
  <si>
    <t>2012-13</t>
  </si>
  <si>
    <t>2013-14</t>
  </si>
  <si>
    <t>2014-15</t>
  </si>
  <si>
    <t>2015-16</t>
  </si>
  <si>
    <t>2016-17</t>
  </si>
  <si>
    <t>2017-18</t>
  </si>
  <si>
    <t>2018-19</t>
  </si>
  <si>
    <t>2019-20</t>
  </si>
  <si>
    <t>2020-21</t>
  </si>
  <si>
    <t>2021-22</t>
  </si>
  <si>
    <t xml:space="preserve">BANK WISE PERFORMANCE OF APY </t>
  </si>
  <si>
    <t>DISTRICT WISE PERFORMANCE OF APY</t>
  </si>
  <si>
    <t>Name of the State  (As per LGD Database)</t>
  </si>
  <si>
    <t>NLOO Reg. No.</t>
  </si>
  <si>
    <t>APY SP Name</t>
  </si>
  <si>
    <t>Bank Category</t>
  </si>
  <si>
    <t>No. of Branches as on 1st April, 2021</t>
  </si>
  <si>
    <t>AAPB Target</t>
  </si>
  <si>
    <t>Annual Target</t>
  </si>
  <si>
    <t>APY accounts opened in FY 2021-22 till 31 Dec, 2021</t>
  </si>
  <si>
    <t>AAPB Achieved as on 31 Dec, 2021</t>
  </si>
  <si>
    <t>Annual Target Achievement</t>
  </si>
  <si>
    <t>APY accounts opened since inception till 31 Dec, 2021</t>
  </si>
  <si>
    <r>
      <t>Name of the State</t>
    </r>
    <r>
      <rPr>
        <b/>
        <sz val="11"/>
        <color indexed="8"/>
        <rFont val="Calibri"/>
        <family val="2"/>
        <scheme val="minor"/>
      </rPr>
      <t xml:space="preserve"> (As per LGD Database)</t>
    </r>
  </si>
  <si>
    <r>
      <t xml:space="preserve">Name of the District </t>
    </r>
    <r>
      <rPr>
        <b/>
        <sz val="11"/>
        <color indexed="8"/>
        <rFont val="Calibri"/>
        <family val="2"/>
        <scheme val="minor"/>
      </rPr>
      <t xml:space="preserve"> (As per LGD Database)</t>
    </r>
  </si>
  <si>
    <t>7000652</t>
  </si>
  <si>
    <t>Major Bank</t>
  </si>
  <si>
    <t>7000663</t>
  </si>
  <si>
    <t>PVT</t>
  </si>
  <si>
    <t>7000803</t>
  </si>
  <si>
    <t>AXIS BANK LTD</t>
  </si>
  <si>
    <t>RRB</t>
  </si>
  <si>
    <t>7000825</t>
  </si>
  <si>
    <t>ICICI BANK LIMITED</t>
  </si>
  <si>
    <t>7000965</t>
  </si>
  <si>
    <t>HDFC BANK LTD</t>
  </si>
  <si>
    <t>7001750</t>
  </si>
  <si>
    <t>CANARA BANK (Including eSYNDICATE BANK)</t>
  </si>
  <si>
    <t>7001783</t>
  </si>
  <si>
    <t xml:space="preserve">INDIAN OVERSEAS BANK </t>
  </si>
  <si>
    <t>7001794</t>
  </si>
  <si>
    <t>PUNJAB NATIONAL BANK (Including eORIENTAL BANK OF COMMERCE &amp; UNITED BANK OF INDIA</t>
  </si>
  <si>
    <t>7001816</t>
  </si>
  <si>
    <t>7001820</t>
  </si>
  <si>
    <t>BANK OF BARODA (Including Dena &amp; Vijaya Bank)</t>
  </si>
  <si>
    <t>7001831</t>
  </si>
  <si>
    <t>INDIAN BANK (Including eALLAHABAD BANK)</t>
  </si>
  <si>
    <t>7001875</t>
  </si>
  <si>
    <t>7001886</t>
  </si>
  <si>
    <t>7001912</t>
  </si>
  <si>
    <t>UNION BANK OF INDIA (Including eANDHRA BANK &amp; eCORPORATION BANK)</t>
  </si>
  <si>
    <t>7001945</t>
  </si>
  <si>
    <t>IDBI BANK LTD</t>
  </si>
  <si>
    <t>7002015</t>
  </si>
  <si>
    <t>7001035</t>
  </si>
  <si>
    <t>INDUSIND BANK LIMITED</t>
  </si>
  <si>
    <t>7001120</t>
  </si>
  <si>
    <t>YES BANK LIMITED</t>
  </si>
  <si>
    <t>7001293</t>
  </si>
  <si>
    <t>STANDARD CHARTERED BANK</t>
  </si>
  <si>
    <t>7001330</t>
  </si>
  <si>
    <t>TAMILNAD MERCANTILE BANK LTD</t>
  </si>
  <si>
    <t>7001433</t>
  </si>
  <si>
    <t>THE LAKSHMI VILAS BANK LTD</t>
  </si>
  <si>
    <t>7001455</t>
  </si>
  <si>
    <t>THE CATHOLIC SYRIAN BANK LIMITED</t>
  </si>
  <si>
    <t>7001492</t>
  </si>
  <si>
    <t>THE FEDERAL BANK LTD</t>
  </si>
  <si>
    <t>7001525</t>
  </si>
  <si>
    <t>DHANLAXMI BANK LIMITED</t>
  </si>
  <si>
    <t>7001540</t>
  </si>
  <si>
    <t>KARNATAKA BANK LIMITED</t>
  </si>
  <si>
    <t>7001573</t>
  </si>
  <si>
    <t>DCB BANK LIMITED</t>
  </si>
  <si>
    <t>7001584</t>
  </si>
  <si>
    <t>RBL BANK LIMITED</t>
  </si>
  <si>
    <t>7001691</t>
  </si>
  <si>
    <t>THE KARUR VYSYA BANK LTD</t>
  </si>
  <si>
    <t>7001735</t>
  </si>
  <si>
    <t>THE JAMMU AND KASHMIR BANK LTD</t>
  </si>
  <si>
    <t>7001746</t>
  </si>
  <si>
    <t>THE SOUTH INDIAN BANK LTD MARKETING DEPARTMENT NPS CELL</t>
  </si>
  <si>
    <t>7002343</t>
  </si>
  <si>
    <t>CITY UNION BANK LTD</t>
  </si>
  <si>
    <t>7002866</t>
  </si>
  <si>
    <t>7004664</t>
  </si>
  <si>
    <t>BANDHAN BANK LIMITED</t>
  </si>
  <si>
    <t>7004804</t>
  </si>
  <si>
    <t>7000722</t>
  </si>
  <si>
    <t>7005106</t>
  </si>
  <si>
    <t>KARNATAKA GRAMIN BANK</t>
  </si>
  <si>
    <t>KARNATAKA Total</t>
  </si>
  <si>
    <t>Bank wise Operative CASA accounts seeded with Aadhaar for Karnataka state as on 31.12.2021 (Figures in Lakhs)</t>
  </si>
  <si>
    <t>SL NO</t>
  </si>
  <si>
    <t>State Name</t>
  </si>
  <si>
    <t>Bank Type</t>
  </si>
  <si>
    <t>Number of operative CASA</t>
  </si>
  <si>
    <t>Number of Aadhaar seeded CASA</t>
  </si>
  <si>
    <t>% of CASA Aadhaar seeding</t>
  </si>
  <si>
    <t>Karnataka</t>
  </si>
  <si>
    <t>Airtel Payment Bank</t>
  </si>
  <si>
    <t>PSB</t>
  </si>
  <si>
    <t>Bank of Maharashtra</t>
  </si>
  <si>
    <t>Catholic Syrian Bank Ltd</t>
  </si>
  <si>
    <t>DCB Bank Limited</t>
  </si>
  <si>
    <t>Dhanalakshmi Bank Ltd</t>
  </si>
  <si>
    <t>Federal Bank Ltd</t>
  </si>
  <si>
    <t>IDBI Bank Ltd.</t>
  </si>
  <si>
    <t>IDFC Bank Ltd.</t>
  </si>
  <si>
    <t>India Post Payment Bank</t>
  </si>
  <si>
    <t>IndusInd Bank Ltd</t>
  </si>
  <si>
    <t>Jammu &amp; Kashmir Bank Ltd</t>
  </si>
  <si>
    <t>Kotak Mahindra Bank Ltd</t>
  </si>
  <si>
    <t>Nainital Bank Ltd</t>
  </si>
  <si>
    <t>Paytm Payment Bank</t>
  </si>
  <si>
    <t>RBL Bank Ltd</t>
  </si>
  <si>
    <t>Tamilnadu Mercantile Bank Ltd</t>
  </si>
  <si>
    <t>Union Bank of India</t>
  </si>
  <si>
    <t>Yes Bank Ltd</t>
  </si>
  <si>
    <t>Bank wise Operative Savings accounts seeded with Mobile for Karnataka state as on 31.12.2021 (Figures in Lakhs)</t>
  </si>
  <si>
    <t>No. of operative savings a/c</t>
  </si>
  <si>
    <t>No. of operative savings a/c seeded with Mobile</t>
  </si>
  <si>
    <t>% Mobile Seeding</t>
  </si>
  <si>
    <t>Aadhar Based Payments report for MGNREGA workers as on 28-01-2022</t>
  </si>
  <si>
    <t>Sl 
No.</t>
  </si>
  <si>
    <t>District</t>
  </si>
  <si>
    <t>Total Worker</t>
  </si>
  <si>
    <t>Total Number of Workers Converted into Aadhaar Based Payment</t>
  </si>
  <si>
    <t>% of Workers Converted into Aadhaar Based Payment</t>
  </si>
  <si>
    <t>5=4/3</t>
  </si>
  <si>
    <t>DHARWAR</t>
  </si>
  <si>
    <t>VIJAYANAGARA</t>
  </si>
  <si>
    <t>DAVANAGERE</t>
  </si>
  <si>
    <t>CHAMARAJA NAGARA</t>
  </si>
  <si>
    <t>VIJAYPURA</t>
  </si>
  <si>
    <t>BENGALURU</t>
  </si>
  <si>
    <t>Yadgir</t>
  </si>
  <si>
    <t>ANNEXURE : 6.</t>
  </si>
  <si>
    <t xml:space="preserve">Bank wise Amount released by the GoK under CLWS-2018 to Commercial banks &amp; RRBs  as on 31.01.2022 </t>
  </si>
  <si>
    <t>(Amt in Crores)</t>
  </si>
  <si>
    <t>S N</t>
  </si>
  <si>
    <t>Total amount since inception</t>
  </si>
  <si>
    <t>No of a/cs</t>
  </si>
  <si>
    <t>AMT</t>
  </si>
  <si>
    <t>KGB (e-Pragathi Krishna Gramin Bank)</t>
  </si>
  <si>
    <t>Karnataka VikasGrameena Bank</t>
  </si>
  <si>
    <t>Canarabank</t>
  </si>
  <si>
    <t>KGB (e-KaveriGrameena Bank)</t>
  </si>
  <si>
    <t>Canarabank e-Syndicate Bank</t>
  </si>
  <si>
    <t>BoB (e-Vijaya Bank)</t>
  </si>
  <si>
    <t>UBI (e-Corporation Bank)</t>
  </si>
  <si>
    <t>Karnataka Bank ltd</t>
  </si>
  <si>
    <t>ICICI bank ltd.</t>
  </si>
  <si>
    <t>CBI</t>
  </si>
  <si>
    <t>HDFC Bank</t>
  </si>
  <si>
    <t>UBI (e-Andhra Bank)</t>
  </si>
  <si>
    <t>PNB (e-Oriental Bank of Commerce)</t>
  </si>
  <si>
    <t>RBL Bank</t>
  </si>
  <si>
    <t>DCB Bank ltd.</t>
  </si>
  <si>
    <t>Indian Bank (e-Allahabad bank)</t>
  </si>
  <si>
    <t>Kotak Mahindra bank</t>
  </si>
  <si>
    <t>UCO bank</t>
  </si>
  <si>
    <t>BoB (e-Dena bank)</t>
  </si>
  <si>
    <t>Tamilnad Mercantile Bank</t>
  </si>
  <si>
    <t>PNB (e-United Bank of India)</t>
  </si>
  <si>
    <t>KarurVysya Bank</t>
  </si>
  <si>
    <t>ANNEXURE : 7</t>
  </si>
  <si>
    <t>Department of Fisheries</t>
  </si>
  <si>
    <t>As on 24.01.2022</t>
  </si>
  <si>
    <t>Status</t>
  </si>
  <si>
    <t>Credited</t>
  </si>
  <si>
    <t>Returned</t>
  </si>
  <si>
    <t>Total No. of Loanees</t>
  </si>
  <si>
    <t>Total Amt_₹Lakh</t>
  </si>
  <si>
    <t>DISTRICT</t>
  </si>
  <si>
    <t>BANK</t>
  </si>
  <si>
    <t>No. of Loanees</t>
  </si>
  <si>
    <t>Amt_₹Lakh</t>
  </si>
  <si>
    <t>Dakshina Kannada</t>
  </si>
  <si>
    <t>UBI(e-ANDHRA BANK)</t>
  </si>
  <si>
    <t>UBI (e-CORPORATION BANK)</t>
  </si>
  <si>
    <t>CANARABANK (E-SYNDICATE BANK)</t>
  </si>
  <si>
    <t>BOB (e-VIJAYA BANK)</t>
  </si>
  <si>
    <t>Dakshina Kannada Total</t>
  </si>
  <si>
    <t>Bank of Baroda (eVB)</t>
  </si>
  <si>
    <t>UDUPI Total</t>
  </si>
  <si>
    <t>Note: An amount of Rs. 49.00 crore was released to implement the scheme and Rs. 46.33 crore has been utilised.Options has been given to enter 1633 alternate accounts against those loan accounts which have been closed down due to various reasons like closure of accounts,unique ID issues etc.Approximately 1300 alternate accounts have been entered and greenlist is being prepared by Bhoomi Monitoring Cell.At Present only 2.67 crores remain in the account and wil be utilised for the purpose it has been sanctioned for.</t>
  </si>
  <si>
    <t xml:space="preserve">DETAILS OF INTEREST SUBSIDY CLAIMS SENT UNDER RAJIV GANDHI EDUCATION LOAN SUBSIDY SCHEME for ECONOMICALLY WEAKER SECTIONS BY BANKS TO NODAL BANK </t>
  </si>
  <si>
    <t>Sl.No.</t>
  </si>
  <si>
    <t>Subsidy Claimed for the year</t>
  </si>
  <si>
    <t>Name of the Bank claiming Interest Subsidy</t>
  </si>
  <si>
    <t>Name of the Govt./Aided College of the Student Studying and who availed the loan from the Bank</t>
  </si>
  <si>
    <t xml:space="preserve">College Code </t>
  </si>
  <si>
    <t xml:space="preserve">Name of the Student (who availed the loan) </t>
  </si>
  <si>
    <t>Student College ID No.</t>
  </si>
  <si>
    <t>Student Category (SC/ST/OBC/GEN)</t>
  </si>
  <si>
    <t>Father / Guardian Name</t>
  </si>
  <si>
    <t>Gender (M/F)</t>
  </si>
  <si>
    <t>Date of Birth (DD/MM/YYYY)</t>
  </si>
  <si>
    <t>Permanent Address of the Student</t>
  </si>
  <si>
    <t>PAN/any Photo ID of the Student</t>
  </si>
  <si>
    <t>Aadhar Number of the Student</t>
  </si>
  <si>
    <t>Mobile Number</t>
  </si>
  <si>
    <t>Class        (I / II/ III  Year of Degree)</t>
  </si>
  <si>
    <t>Date of Admission DD/MM/YYYY</t>
  </si>
  <si>
    <t>Date of Completion of Degree DD/MM/YYYY</t>
  </si>
  <si>
    <t xml:space="preserve">Name of the Branch Sanctioned Loan </t>
  </si>
  <si>
    <t>Amount of the Loan Sanctioned  (in Rupees)</t>
  </si>
  <si>
    <t>Loan applied date DD/MM/YYYY</t>
  </si>
  <si>
    <t>Loan Sanctioned Date DD/MM/YYYY</t>
  </si>
  <si>
    <t>Student's Bank Loan A/c Number</t>
  </si>
  <si>
    <t>Loan Balance Outstanding on the date of claimimng Subsidy</t>
  </si>
  <si>
    <t>Rate of Interest of the Loan in % pa</t>
  </si>
  <si>
    <t>IFSC Code of Branch sancioned Loan</t>
  </si>
  <si>
    <t xml:space="preserve">Yearly Interest Debited to Loan Account during Moratorium Period  (Please mention the Accademic Years and Interest amount ) Note : Subsidy is eligible only during study period </t>
  </si>
  <si>
    <t>Subsidy Interest amount  claimed Year wise (Please mention the Accademic Year and amount claimed)</t>
  </si>
  <si>
    <t>Total Subsidy Claimed (in Rupees)</t>
  </si>
  <si>
    <t>Pooling Account number of the Bank claiming Interest Subsidy</t>
  </si>
  <si>
    <t>IFSC CODE of Bank Claiming Interest Subsidy</t>
  </si>
  <si>
    <t>District Name</t>
  </si>
  <si>
    <t>Region Name (Bangalore, Myosre, Dharwad, Shimoga, Mangalore, Gulbarga)</t>
  </si>
  <si>
    <t xml:space="preserve">1st Year </t>
  </si>
  <si>
    <t>Int Amout</t>
  </si>
  <si>
    <t>2nd Year</t>
  </si>
  <si>
    <t>Int Amount</t>
  </si>
  <si>
    <t>3rd  Year</t>
  </si>
  <si>
    <t>Subsidy</t>
  </si>
  <si>
    <t>NATIONAL RURAL LIVELIHOODS MISSSION BANK LINKAGE</t>
  </si>
  <si>
    <t>R1.1 Bank Wise Achievement Report (Rupees in Lakhs)</t>
  </si>
  <si>
    <t>S.No</t>
  </si>
  <si>
    <t>Achievement</t>
  </si>
  <si>
    <t>Achievement Percentage(%)</t>
  </si>
  <si>
    <t>SHGs</t>
  </si>
  <si>
    <t>Total Disbursement Amt.</t>
  </si>
  <si>
    <t>Total Outstanding Amt.</t>
  </si>
  <si>
    <t>Total SHGs</t>
  </si>
  <si>
    <t>SHGs(8/5*100)</t>
  </si>
  <si>
    <t>Disbursement (9/6*100)</t>
  </si>
  <si>
    <t>Outstanding (10/7*100)</t>
  </si>
  <si>
    <t>Fresh SHG's</t>
  </si>
  <si>
    <t>Repeat/ Renewals/ Enhancement</t>
  </si>
  <si>
    <t>Total SHG's</t>
  </si>
  <si>
    <t>1</t>
  </si>
  <si>
    <t>500</t>
  </si>
  <si>
    <t>48250</t>
  </si>
  <si>
    <t>48750</t>
  </si>
  <si>
    <t>140800.00</t>
  </si>
  <si>
    <t>211500.00</t>
  </si>
  <si>
    <t>34177</t>
  </si>
  <si>
    <t>35285.27</t>
  </si>
  <si>
    <t>127499.29</t>
  </si>
  <si>
    <t>70.11</t>
  </si>
  <si>
    <t>25.06</t>
  </si>
  <si>
    <t>60.28</t>
  </si>
  <si>
    <t>2</t>
  </si>
  <si>
    <t>100</t>
  </si>
  <si>
    <t>140</t>
  </si>
  <si>
    <t>240</t>
  </si>
  <si>
    <t>800.00</t>
  </si>
  <si>
    <t>2400.00</t>
  </si>
  <si>
    <t>113</t>
  </si>
  <si>
    <t>529.45</t>
  </si>
  <si>
    <t>2394.90</t>
  </si>
  <si>
    <t>47.08</t>
  </si>
  <si>
    <t>66.18</t>
  </si>
  <si>
    <t>99.79</t>
  </si>
  <si>
    <t>3</t>
  </si>
  <si>
    <t>10</t>
  </si>
  <si>
    <t>110</t>
  </si>
  <si>
    <t>300.00</t>
  </si>
  <si>
    <t>200.00</t>
  </si>
  <si>
    <t>5.00</t>
  </si>
  <si>
    <t>135.83</t>
  </si>
  <si>
    <t>1.82</t>
  </si>
  <si>
    <t>1.67</t>
  </si>
  <si>
    <t>67.92</t>
  </si>
  <si>
    <t>4</t>
  </si>
  <si>
    <t>2630</t>
  </si>
  <si>
    <t>31240</t>
  </si>
  <si>
    <t>33870</t>
  </si>
  <si>
    <t>98800.00</t>
  </si>
  <si>
    <t>200400.00</t>
  </si>
  <si>
    <t>473</t>
  </si>
  <si>
    <t>2395.32</t>
  </si>
  <si>
    <t>209135.77</t>
  </si>
  <si>
    <t>1.40</t>
  </si>
  <si>
    <t>2.42</t>
  </si>
  <si>
    <t>100.00</t>
  </si>
  <si>
    <t>5</t>
  </si>
  <si>
    <t>200</t>
  </si>
  <si>
    <t>190</t>
  </si>
  <si>
    <t>390</t>
  </si>
  <si>
    <t>600.00</t>
  </si>
  <si>
    <t>1400.00</t>
  </si>
  <si>
    <t>88</t>
  </si>
  <si>
    <t>90.66</t>
  </si>
  <si>
    <t>1276.82</t>
  </si>
  <si>
    <t>22.56</t>
  </si>
  <si>
    <t>15.11</t>
  </si>
  <si>
    <t>91.20</t>
  </si>
  <si>
    <t>6</t>
  </si>
  <si>
    <t>IDBI</t>
  </si>
  <si>
    <t>800</t>
  </si>
  <si>
    <t>81338</t>
  </si>
  <si>
    <t>82138</t>
  </si>
  <si>
    <t>205000.00</t>
  </si>
  <si>
    <t>193300.00</t>
  </si>
  <si>
    <t>79591</t>
  </si>
  <si>
    <t>61594.53</t>
  </si>
  <si>
    <t>192663.49</t>
  </si>
  <si>
    <t>96.90</t>
  </si>
  <si>
    <t>30.05</t>
  </si>
  <si>
    <t>99.67</t>
  </si>
  <si>
    <t>7</t>
  </si>
  <si>
    <t>340</t>
  </si>
  <si>
    <t>840</t>
  </si>
  <si>
    <t>1500.00</t>
  </si>
  <si>
    <t>2800.00</t>
  </si>
  <si>
    <t>173</t>
  </si>
  <si>
    <t>447.09</t>
  </si>
  <si>
    <t>2191.18</t>
  </si>
  <si>
    <t>20.60</t>
  </si>
  <si>
    <t>29.81</t>
  </si>
  <si>
    <t>78.26</t>
  </si>
  <si>
    <t>8</t>
  </si>
  <si>
    <t>1420</t>
  </si>
  <si>
    <t>1920</t>
  </si>
  <si>
    <t>2300.00</t>
  </si>
  <si>
    <t>6800.00</t>
  </si>
  <si>
    <t>166</t>
  </si>
  <si>
    <t>137.18</t>
  </si>
  <si>
    <t>6828.09</t>
  </si>
  <si>
    <t>8.65</t>
  </si>
  <si>
    <t>5.96</t>
  </si>
  <si>
    <t>9</t>
  </si>
  <si>
    <t>0</t>
  </si>
  <si>
    <t>0.00</t>
  </si>
  <si>
    <t>3.80</t>
  </si>
  <si>
    <t>60</t>
  </si>
  <si>
    <t>560</t>
  </si>
  <si>
    <t>400.00</t>
  </si>
  <si>
    <t>36</t>
  </si>
  <si>
    <t>82.19</t>
  </si>
  <si>
    <t>467.07</t>
  </si>
  <si>
    <t>6.43</t>
  </si>
  <si>
    <t>10.27</t>
  </si>
  <si>
    <t>11</t>
  </si>
  <si>
    <t>180</t>
  </si>
  <si>
    <t>17980</t>
  </si>
  <si>
    <t>18160</t>
  </si>
  <si>
    <t>109000.00</t>
  </si>
  <si>
    <t>111600.00</t>
  </si>
  <si>
    <t>16016</t>
  </si>
  <si>
    <t>28032.65</t>
  </si>
  <si>
    <t>81229.22</t>
  </si>
  <si>
    <t>88.19</t>
  </si>
  <si>
    <t>25.72</t>
  </si>
  <si>
    <t>72.79</t>
  </si>
  <si>
    <t>12</t>
  </si>
  <si>
    <t>130</t>
  </si>
  <si>
    <t>230</t>
  </si>
  <si>
    <t>500.00</t>
  </si>
  <si>
    <t>124</t>
  </si>
  <si>
    <t>94.56</t>
  </si>
  <si>
    <t>326.96</t>
  </si>
  <si>
    <t>53.91</t>
  </si>
  <si>
    <t>18.91</t>
  </si>
  <si>
    <t>81.74</t>
  </si>
  <si>
    <t>13</t>
  </si>
  <si>
    <t>2100</t>
  </si>
  <si>
    <t>208950</t>
  </si>
  <si>
    <t>211050</t>
  </si>
  <si>
    <t>527300.00</t>
  </si>
  <si>
    <t>557600.00</t>
  </si>
  <si>
    <t>208352</t>
  </si>
  <si>
    <t>186957.13</t>
  </si>
  <si>
    <t>580235.02</t>
  </si>
  <si>
    <t>98.72</t>
  </si>
  <si>
    <t>35.46</t>
  </si>
  <si>
    <t>Public Sector Bank</t>
  </si>
  <si>
    <t>8210</t>
  </si>
  <si>
    <t>390048</t>
  </si>
  <si>
    <t>398258</t>
  </si>
  <si>
    <t>1087700.00</t>
  </si>
  <si>
    <t>1288800.00</t>
  </si>
  <si>
    <t>339311</t>
  </si>
  <si>
    <t>315651.03</t>
  </si>
  <si>
    <t>1204387.44</t>
  </si>
  <si>
    <t>85.20</t>
  </si>
  <si>
    <t>29.02</t>
  </si>
  <si>
    <t>93.45</t>
  </si>
  <si>
    <t>Karnataka Gramin Bank</t>
  </si>
  <si>
    <t>58192</t>
  </si>
  <si>
    <t>58692</t>
  </si>
  <si>
    <t>171000.00</t>
  </si>
  <si>
    <t>229600.00</t>
  </si>
  <si>
    <t>54430</t>
  </si>
  <si>
    <t>47224.56</t>
  </si>
  <si>
    <t>196576.67</t>
  </si>
  <si>
    <t>92.74</t>
  </si>
  <si>
    <t>27.62</t>
  </si>
  <si>
    <t>85.62</t>
  </si>
  <si>
    <t>8000</t>
  </si>
  <si>
    <t>2760</t>
  </si>
  <si>
    <t>10760</t>
  </si>
  <si>
    <t>15000.00</t>
  </si>
  <si>
    <t>15600.00</t>
  </si>
  <si>
    <t>1742</t>
  </si>
  <si>
    <t>5406.44</t>
  </si>
  <si>
    <t>15021.16</t>
  </si>
  <si>
    <t>16.19</t>
  </si>
  <si>
    <t>36.04</t>
  </si>
  <si>
    <t>96.29</t>
  </si>
  <si>
    <t>Regional Rural Bank</t>
  </si>
  <si>
    <t>8500</t>
  </si>
  <si>
    <t>60952</t>
  </si>
  <si>
    <t>69452</t>
  </si>
  <si>
    <t>186000.00</t>
  </si>
  <si>
    <t>245200.00</t>
  </si>
  <si>
    <t>56172</t>
  </si>
  <si>
    <t>52631.00</t>
  </si>
  <si>
    <t>211597.83</t>
  </si>
  <si>
    <t>80.88</t>
  </si>
  <si>
    <t>28.30</t>
  </si>
  <si>
    <t>86.30</t>
  </si>
  <si>
    <t>70</t>
  </si>
  <si>
    <t>6880</t>
  </si>
  <si>
    <t>6950</t>
  </si>
  <si>
    <t>41700.00</t>
  </si>
  <si>
    <t>57000.00</t>
  </si>
  <si>
    <t>2807</t>
  </si>
  <si>
    <t>12352.01</t>
  </si>
  <si>
    <t>53081.03</t>
  </si>
  <si>
    <t>40.39</t>
  </si>
  <si>
    <t>29.62</t>
  </si>
  <si>
    <t>93.12</t>
  </si>
  <si>
    <t>20</t>
  </si>
  <si>
    <t>1700</t>
  </si>
  <si>
    <t>1720</t>
  </si>
  <si>
    <t>10300.00</t>
  </si>
  <si>
    <t>17500.00</t>
  </si>
  <si>
    <t>606</t>
  </si>
  <si>
    <t>2372.07</t>
  </si>
  <si>
    <t>14480.21</t>
  </si>
  <si>
    <t>35.23</t>
  </si>
  <si>
    <t>23.03</t>
  </si>
  <si>
    <t>82.74</t>
  </si>
  <si>
    <t>90</t>
  </si>
  <si>
    <t>2322.71</t>
  </si>
  <si>
    <t>1.28</t>
  </si>
  <si>
    <t>Private Sector Bank</t>
  </si>
  <si>
    <t>8670</t>
  </si>
  <si>
    <t>8860</t>
  </si>
  <si>
    <t>52300.00</t>
  </si>
  <si>
    <t>76800.00</t>
  </si>
  <si>
    <t>3413</t>
  </si>
  <si>
    <t>14724.08</t>
  </si>
  <si>
    <t>69885.23</t>
  </si>
  <si>
    <t>38.52</t>
  </si>
  <si>
    <t>28.15</t>
  </si>
  <si>
    <t>91.00</t>
  </si>
  <si>
    <t>KARNATAKA STATE CO-OP APEX BANK LTD.</t>
  </si>
  <si>
    <t>10600</t>
  </si>
  <si>
    <t>10700</t>
  </si>
  <si>
    <t>64000.00</t>
  </si>
  <si>
    <t>185200.00</t>
  </si>
  <si>
    <t>3166</t>
  </si>
  <si>
    <t>10672.30</t>
  </si>
  <si>
    <t>185507.71</t>
  </si>
  <si>
    <t>29.59</t>
  </si>
  <si>
    <t>16.68</t>
  </si>
  <si>
    <t xml:space="preserve">Coperative Bank </t>
  </si>
  <si>
    <t>17000</t>
  </si>
  <si>
    <t>470270</t>
  </si>
  <si>
    <t>487270</t>
  </si>
  <si>
    <t>1390000.00</t>
  </si>
  <si>
    <t>1796000.00</t>
  </si>
  <si>
    <t>402062</t>
  </si>
  <si>
    <t>393678.41</t>
  </si>
  <si>
    <t>1671378.21</t>
  </si>
  <si>
    <t>82.51</t>
  </si>
  <si>
    <t>28.32</t>
  </si>
  <si>
    <t>93.06</t>
  </si>
  <si>
    <t>DISTRICT WISE SHG BANK LINKAGE PROGRESS REPORT (01.04.2021 TO 01.10.2021)</t>
  </si>
  <si>
    <t>Bank Wise Achievement Report (Rupees in Lakhs)</t>
  </si>
  <si>
    <t>Sl No</t>
  </si>
  <si>
    <t>% of Achievement</t>
  </si>
  <si>
    <t>No of SHGs to be Credited Linked</t>
  </si>
  <si>
    <t>Amount to be Disbursed 
(Rs in lakhs)</t>
  </si>
  <si>
    <t>No of SHGs Credit Linked</t>
  </si>
  <si>
    <t>Amount  Disbursed 
(Rs in lakhs)</t>
  </si>
  <si>
    <t>No of SHGs</t>
  </si>
  <si>
    <t>Amount</t>
  </si>
  <si>
    <t>BAGALKOT</t>
  </si>
  <si>
    <t>BANGALORE</t>
  </si>
  <si>
    <t>BANGALORE RURAL</t>
  </si>
  <si>
    <t>BELGAUM</t>
  </si>
  <si>
    <t>BELLARY</t>
  </si>
  <si>
    <t>BIJAPUR</t>
  </si>
  <si>
    <t>CHAMARAJANAGAR</t>
  </si>
  <si>
    <t>CHIKAMAGALUR</t>
  </si>
  <si>
    <t>GULBARGA</t>
  </si>
  <si>
    <t>MYSORE</t>
  </si>
  <si>
    <t>SHIMOGA</t>
  </si>
  <si>
    <t>TUMKUR</t>
  </si>
  <si>
    <t>SHG-SEP I,G,CL DAY-NULM  DETAILS  as on  31.12.2021</t>
  </si>
  <si>
    <t>Name of the Component</t>
  </si>
  <si>
    <t xml:space="preserve">Bankwise Target given by the LDM SEP(I)                                                                                                                                                                                                                                                                                                                                                                                                                                                                                                                               </t>
  </si>
  <si>
    <t>No. of Applications Submitted to Bank</t>
  </si>
  <si>
    <t>Applications Submitted to Bank 0 
Amt in lakh</t>
  </si>
  <si>
    <t>No of Applications Sanctioned</t>
  </si>
  <si>
    <t>Amount Sanctioned Rs(.In lakhs)</t>
  </si>
  <si>
    <t>No of Applications Disbursed</t>
  </si>
  <si>
    <t>Amount Disbursed Rs(.In lakhs)</t>
  </si>
  <si>
    <t>% on disbursement against target</t>
  </si>
  <si>
    <t>Self employment Programme-Individual enterprises</t>
  </si>
  <si>
    <t>Self employment Programme- Group Enterprises</t>
  </si>
  <si>
    <t>SHGs Credit Linkages</t>
  </si>
  <si>
    <t>SLBC KARNATAKA::CONVENOR:SINDYCATE BANK</t>
  </si>
  <si>
    <t>PROGRESS UNDER GOVT.SPONSORED SCHEMES  DURING 2021-22</t>
  </si>
  <si>
    <t>NAME OF THE DEPARTMENT: KARNATAKA STATE WOMEN DEVELOPMENT CORPORATION</t>
  </si>
  <si>
    <t>NAME OF THE SCHEME: UDYOGINI</t>
  </si>
  <si>
    <t>UPTO: 31.12.2021</t>
  </si>
  <si>
    <t>Annuxure-1</t>
  </si>
  <si>
    <t>SL.</t>
  </si>
  <si>
    <t>TARGET</t>
  </si>
  <si>
    <t>APPLICATIONS SPONSORED</t>
  </si>
  <si>
    <t>APPLICATIONS SANCTIONED</t>
  </si>
  <si>
    <t>APPLICATIONS DISBURSED</t>
  </si>
  <si>
    <t>APPLICATIONS REJECTED</t>
  </si>
  <si>
    <t>APPLICATIONS PENDING</t>
  </si>
  <si>
    <t>NUMBER</t>
  </si>
  <si>
    <t>AMOUNT IN LAKH</t>
  </si>
  <si>
    <t>Syndicate Bank</t>
  </si>
  <si>
    <t>S.Bk of Hyderabad</t>
  </si>
  <si>
    <t>S.Bk of India</t>
  </si>
  <si>
    <t>S.Bk of Mysore</t>
  </si>
  <si>
    <t>Vijaya Bank</t>
  </si>
  <si>
    <t>Allahabad Bank</t>
  </si>
  <si>
    <t>Andra Bank</t>
  </si>
  <si>
    <t>Bank Of Baroda</t>
  </si>
  <si>
    <t>Bank Of India</t>
  </si>
  <si>
    <t>Bank Of Maharashtra</t>
  </si>
  <si>
    <t>Bharathiya Mahila Bank</t>
  </si>
  <si>
    <t>Central Bk of India</t>
  </si>
  <si>
    <t>Dena bank</t>
  </si>
  <si>
    <t>IDBI Bank Limited</t>
  </si>
  <si>
    <t>Oriental Bank Of Commerce</t>
  </si>
  <si>
    <t>Punjab Natl Bank</t>
  </si>
  <si>
    <t>S Bk of Patiala</t>
  </si>
  <si>
    <t>S. Bk of B &amp; J</t>
  </si>
  <si>
    <t>S.Bk of Travancor</t>
  </si>
  <si>
    <t>U C O Bank</t>
  </si>
  <si>
    <t>United Bank Of India</t>
  </si>
  <si>
    <t>Catholic Syrian Bank</t>
  </si>
  <si>
    <t>City Union Bank</t>
  </si>
  <si>
    <t>Dhanalakshmi Bank</t>
  </si>
  <si>
    <t>HDFC Bank LTd</t>
  </si>
  <si>
    <t>Indusind Bank Ltd</t>
  </si>
  <si>
    <t>J &amp; K Bank</t>
  </si>
  <si>
    <t>Karur Vyasya Bank</t>
  </si>
  <si>
    <t>Kotak Mahindra Bank</t>
  </si>
  <si>
    <t>Ratnakar Bank</t>
  </si>
  <si>
    <t>Tamilnad Merc Bank</t>
  </si>
  <si>
    <t>Yes Bank</t>
  </si>
  <si>
    <t>PKGB</t>
  </si>
  <si>
    <t>KVGB</t>
  </si>
  <si>
    <t>Kaveri Gr. Bank</t>
  </si>
  <si>
    <t>Other Banks</t>
  </si>
  <si>
    <t xml:space="preserve">KARNATAKA STATE WOMEN DEVELOPMENT CORPORATION Bangalore </t>
  </si>
  <si>
    <t>SLBC: KARNATAKA</t>
  </si>
  <si>
    <t>FORMATE FOR REVIEW OF PROGRESS UNDER GOVT SPONSORED SCHEMES FOR THE FINANCIAL YEAR 2021-22</t>
  </si>
  <si>
    <t>Scheme Name: Udyogini(District Consolidation)</t>
  </si>
  <si>
    <t>Annuxure-2</t>
  </si>
  <si>
    <t xml:space="preserve">Name of the District </t>
  </si>
  <si>
    <t>AMOUNT IN RS</t>
  </si>
  <si>
    <t>Bangalore [Urban]</t>
  </si>
  <si>
    <t>Bangalore [Rural]</t>
  </si>
  <si>
    <t>Belagavi</t>
  </si>
  <si>
    <t>Vijayapur</t>
  </si>
  <si>
    <t>Bagalkot</t>
  </si>
  <si>
    <t>Bellari</t>
  </si>
  <si>
    <t>Bidar</t>
  </si>
  <si>
    <t>Chamarajnagar</t>
  </si>
  <si>
    <t>Chitradurga</t>
  </si>
  <si>
    <t>Chikkamagalur</t>
  </si>
  <si>
    <t>Chikkaballapur</t>
  </si>
  <si>
    <t>Davanageri</t>
  </si>
  <si>
    <t>Dharwad</t>
  </si>
  <si>
    <t>Gadag</t>
  </si>
  <si>
    <t>Kalburgi</t>
  </si>
  <si>
    <t>hassan</t>
  </si>
  <si>
    <t>Haveri</t>
  </si>
  <si>
    <t>Kolar</t>
  </si>
  <si>
    <t>Koppal</t>
  </si>
  <si>
    <t>Kodagu</t>
  </si>
  <si>
    <t>Mandya</t>
  </si>
  <si>
    <t>Mysore</t>
  </si>
  <si>
    <t>Raichur</t>
  </si>
  <si>
    <t>Ramanagar</t>
  </si>
  <si>
    <t>Shimoga</t>
  </si>
  <si>
    <t>Tumkur</t>
  </si>
  <si>
    <t>Uttara Kannada</t>
  </si>
  <si>
    <t>Udapi</t>
  </si>
  <si>
    <t>Yadgeri</t>
  </si>
  <si>
    <r>
      <t xml:space="preserve">Districtwise progress under Karnataka State Safai Karmachari
Development Corporation schemes as on 31.12.2021   </t>
    </r>
    <r>
      <rPr>
        <b/>
        <sz val="12"/>
        <color theme="1"/>
        <rFont val="Nudi 05 e"/>
      </rPr>
      <t>(Amount in Lakhs)</t>
    </r>
  </si>
  <si>
    <t>SKRP</t>
  </si>
  <si>
    <t>MS</t>
  </si>
  <si>
    <t>NSKFDC</t>
  </si>
  <si>
    <t>S.N</t>
  </si>
  <si>
    <t xml:space="preserve">Benificary NO </t>
  </si>
  <si>
    <t>Bagalkote</t>
  </si>
  <si>
    <t>Bellary</t>
  </si>
  <si>
    <t>Banglore (R)</t>
  </si>
  <si>
    <t>Banglore (U)</t>
  </si>
  <si>
    <t>D kannada</t>
  </si>
  <si>
    <t>Davanagere</t>
  </si>
  <si>
    <t>Hasana</t>
  </si>
  <si>
    <t xml:space="preserve">Haveri </t>
  </si>
  <si>
    <t>Koppala</t>
  </si>
  <si>
    <t xml:space="preserve">Mysore </t>
  </si>
  <si>
    <t>Ramanagara</t>
  </si>
  <si>
    <t>Shivmogga</t>
  </si>
  <si>
    <t xml:space="preserve">Udupi </t>
  </si>
  <si>
    <t>Uttara kannada</t>
  </si>
  <si>
    <t>Vijayapura</t>
  </si>
  <si>
    <t>Yadagiri</t>
  </si>
  <si>
    <t xml:space="preserve">                     DETAILS OF BANK WISE PERFOMANCE UNDER PMEGP SCHEME IN KARNATAKA FOR THE YEAR 2021-22                                     (As on 31.01.2022)</t>
  </si>
  <si>
    <t>(Project &amp; Employment in No's , Margin Money/Subsidy Rs in Lakhs)</t>
  </si>
  <si>
    <t>Forwarded to Bank</t>
  </si>
  <si>
    <t>Sanctioned by Bank</t>
  </si>
  <si>
    <t>M.M.Disbursed</t>
  </si>
  <si>
    <t>Rejected by Bank</t>
  </si>
  <si>
    <t>Pending at Bank</t>
  </si>
  <si>
    <t>Pending for M.M.</t>
  </si>
  <si>
    <t>Pro</t>
  </si>
  <si>
    <t>M.M</t>
  </si>
  <si>
    <t>KARNATAKA BANK LTD</t>
  </si>
  <si>
    <t>Suco Souharda Sahakari Bank Ltd</t>
  </si>
  <si>
    <t>KARUR VYSYA BANK</t>
  </si>
  <si>
    <t>CITY UNION BANK LIMITED</t>
  </si>
  <si>
    <t>SUCO SOUHARDA SAHAKARI BANK LTD</t>
  </si>
  <si>
    <t>Ujjivan Small Finance Bank Limited</t>
  </si>
  <si>
    <t>SARASWAT CO.OP BANK LTD</t>
  </si>
  <si>
    <t>BANDHAN BANK LTD</t>
  </si>
  <si>
    <t>BARCLAYS BANK</t>
  </si>
  <si>
    <t>IDFC FIRST BANK LTD</t>
  </si>
  <si>
    <t>KALLAPPANNA AWADE ICHALKARANJI JANATA SAHAKARI BANK LTD</t>
  </si>
  <si>
    <t>KOLAR CHIKKABALLAPUR CO OP CENTRAL BANK LTD.</t>
  </si>
  <si>
    <t>KOTAK MAHINDRA BANK LTD</t>
  </si>
  <si>
    <t>LAXMI VILAS BANK</t>
  </si>
  <si>
    <t>RATNAKAR BANK LTD</t>
  </si>
  <si>
    <t>THANE JANATA SAHAKARI BANK LTD</t>
  </si>
  <si>
    <t>THE KARANATAKA STATE CO.OP APEX BANK LTD</t>
  </si>
  <si>
    <t>TUMKUR GRAIN MERCHANTS CO.OP BANK LTD</t>
  </si>
  <si>
    <t>The Ajara Urban Co op Bank Ltd Ajara</t>
  </si>
  <si>
    <t xml:space="preserve"> DETAILS OF DISTRICT WISE PERFOMANCE UNDER PMEGP SCHEME IN KARNATAKA FOR THE YEAR 2021-22 (As on 14.01.2022)</t>
  </si>
  <si>
    <t>Pending for M.M.Disbursement</t>
  </si>
  <si>
    <t>M.M.</t>
  </si>
  <si>
    <t>CHAMARAJNAGAR</t>
  </si>
  <si>
    <t>CHIKKBALLAPUR</t>
  </si>
  <si>
    <t>CHIKMAGALUR</t>
  </si>
  <si>
    <t>DAKSHIN KANNAD</t>
  </si>
  <si>
    <t>YADAGIRI</t>
  </si>
  <si>
    <t>Bankwise Progress under PMAY_CLSS scheme as on 31.01.2022</t>
  </si>
  <si>
    <t>PLI</t>
  </si>
  <si>
    <t>EWS</t>
  </si>
  <si>
    <t>LIG</t>
  </si>
  <si>
    <t>MIG-I</t>
  </si>
  <si>
    <t>MIG-II</t>
  </si>
  <si>
    <t>Total Beneficiaries</t>
  </si>
  <si>
    <t>Subsidy Released(in Cr.)</t>
  </si>
  <si>
    <t>Loan Amount(in Cr).</t>
  </si>
  <si>
    <t>SBI LHO-Bangalore</t>
  </si>
  <si>
    <t>Housing Development Finance Corporation Ltd.</t>
  </si>
  <si>
    <t>LIC Housing Finance Ltd.</t>
  </si>
  <si>
    <t>ICICI Bank Ltd.</t>
  </si>
  <si>
    <t>Dewan Housing Finance Corporation Ltd.</t>
  </si>
  <si>
    <t>PNB Housing Finance Ltd.</t>
  </si>
  <si>
    <t>IIFL Home Finance Ltd.</t>
  </si>
  <si>
    <t>Karnataka Bank Ltd.</t>
  </si>
  <si>
    <t>Axis Bank Ltd.</t>
  </si>
  <si>
    <t>Can Fin Homes Ltd.</t>
  </si>
  <si>
    <t>Bajaj Housing Finance Ltd</t>
  </si>
  <si>
    <t>India Bulls Housing Finance Ltd.</t>
  </si>
  <si>
    <t>Pragathi Krishna Gramin Bank</t>
  </si>
  <si>
    <t>Home First Finance Company India Ltd.</t>
  </si>
  <si>
    <t>SUNDARAM HOME FINANCE LTD.</t>
  </si>
  <si>
    <t>Piramal Housing Finance Limited</t>
  </si>
  <si>
    <t>GRUH Finance Ltd.</t>
  </si>
  <si>
    <t>Nivara Home finance limited</t>
  </si>
  <si>
    <t>Oriental Bank of Commerce</t>
  </si>
  <si>
    <t>L &amp; T Housing Finance Ltd.</t>
  </si>
  <si>
    <t>Dhanera Mercantile Co Op. Bank Ltd.</t>
  </si>
  <si>
    <t>Aadhar Housing Finance Ltd.</t>
  </si>
  <si>
    <t>United Bank of India</t>
  </si>
  <si>
    <t>ICICI Home Finance Company Ltd.</t>
  </si>
  <si>
    <t>Muthoot Housing Finance Company Ltd.</t>
  </si>
  <si>
    <t>MuthootHomefin(India) Ltd.</t>
  </si>
  <si>
    <t>The Federal Bank Ltd</t>
  </si>
  <si>
    <t>Repco Home Finance Ltd.</t>
  </si>
  <si>
    <t>Motilal Oswal Home Finance Limited Formerly known as Aspire Home Finance Corporation Limited</t>
  </si>
  <si>
    <t>Aditya Birla Housing Finance Ltd.</t>
  </si>
  <si>
    <t>JANA Small Finance Bank</t>
  </si>
  <si>
    <t>Aptus Value Housing Finance India Ltd.</t>
  </si>
  <si>
    <t>GIC Housing Finance Ltd.</t>
  </si>
  <si>
    <t>Cholamandalam Investment Finance Company Ltd.</t>
  </si>
  <si>
    <t>IDFC Bank Ltd</t>
  </si>
  <si>
    <t>Religare Housing Development Finance Corporation Ltd.</t>
  </si>
  <si>
    <t>Tata Capital Housing Finance Ltd.</t>
  </si>
  <si>
    <t>Shriram Housing Finance Ltd.</t>
  </si>
  <si>
    <t>South Indian Bank Limited</t>
  </si>
  <si>
    <t>The Saraswat Co-op Bank Ltd</t>
  </si>
  <si>
    <t>Bharat Co-operative Bank (Mumbai) Ltd</t>
  </si>
  <si>
    <t>Fullerton Home Finance Company Ltd.</t>
  </si>
  <si>
    <t>Dena Bank</t>
  </si>
  <si>
    <t>Tamilnad Mercantile Bank Ltd.</t>
  </si>
  <si>
    <t>Manipal Housing Finance Syndicate Ltd.</t>
  </si>
  <si>
    <t>Kallappanna Awade Ichalkaranji Janta Sahakari Bank Ltd.</t>
  </si>
  <si>
    <t>SBI LHO-Bhubaneswar</t>
  </si>
  <si>
    <t>DCB Bank Ltd.</t>
  </si>
  <si>
    <t>Equitas Small Finance Bank Ltd</t>
  </si>
  <si>
    <t>SBI LHO-Patna</t>
  </si>
  <si>
    <t>Abhyudaya Co-Operative Bank Ltd.</t>
  </si>
  <si>
    <t>J&amp;K Bank Ltd.</t>
  </si>
  <si>
    <t>KarurVysya Bank Ltd.</t>
  </si>
  <si>
    <t>CSB BANK LTD</t>
  </si>
  <si>
    <t>Altum Credo Home Finance Pvt Ltd</t>
  </si>
  <si>
    <t>Reliance Home Finance Ltd.</t>
  </si>
  <si>
    <t>Kaveri Grameena Bank</t>
  </si>
  <si>
    <t>SVC Cooperative Bank Ltd.</t>
  </si>
  <si>
    <t>Edelweiss Housing Finance Ltd.</t>
  </si>
  <si>
    <t>Punjab &amp; Maharastra Co-operative Bank Ltd.</t>
  </si>
  <si>
    <t>Indostar Home Finance Private Limited</t>
  </si>
  <si>
    <t>NKGSB Co-operative Bank Ltd</t>
  </si>
  <si>
    <t>Cosmos Co-operative Urban Bank Ltd.</t>
  </si>
  <si>
    <t>TJSB Sahakari Bank Ltd.</t>
  </si>
  <si>
    <t>DHFL Vysya Housing Finance Ltd.</t>
  </si>
  <si>
    <t>SBI LHO-Amaravati</t>
  </si>
  <si>
    <t>SBI LHO-Bhopal</t>
  </si>
  <si>
    <t>SBI LHO-Lucknow</t>
  </si>
  <si>
    <t>The Karnataka State Cooperative Apex Bank Ltd.</t>
  </si>
  <si>
    <t>Magma Housing Finance</t>
  </si>
  <si>
    <t>Manvi Pattana Southarda Sahakari Bank Niyamita</t>
  </si>
  <si>
    <t>Equitas Housing Finance Pvt. Ltd.</t>
  </si>
  <si>
    <t>JM Financial Home Loans Limited</t>
  </si>
  <si>
    <t>Mannappuram Home Finance Ltd.</t>
  </si>
  <si>
    <t>State Bank of Hyderabad</t>
  </si>
  <si>
    <t>Dhanlaxmi Bank Limited</t>
  </si>
  <si>
    <t>SBI LHO-Ahmedabad</t>
  </si>
  <si>
    <t>SBI LHO-Delhi</t>
  </si>
  <si>
    <t>SBI LHO-Hyderabad</t>
  </si>
  <si>
    <t>SBI LHO-Thiruvananthapuram</t>
  </si>
  <si>
    <t>Capital First Home Finance Ltd.</t>
  </si>
  <si>
    <t>Fast Track Housing Finance Ltd.</t>
  </si>
  <si>
    <t>Housing and Urban development Corporation Ltd.</t>
  </si>
  <si>
    <t>India Shelter Finance Corporation Ltd.</t>
  </si>
  <si>
    <t>Svatantra Micro Housing Finance Corporation Ltd.</t>
  </si>
  <si>
    <t>National Trust Housing Finance Ltd.</t>
  </si>
  <si>
    <t>SBI LHO-Chandigarh</t>
  </si>
  <si>
    <t>SBI LHO-Guwahati</t>
  </si>
  <si>
    <t>SBI LHO-Jaipur</t>
  </si>
  <si>
    <t>SBI LHO-Kolkata</t>
  </si>
  <si>
    <t>SBI LHO-Maharashtra</t>
  </si>
  <si>
    <t>Districtwise  Progress under PAMY_CLSS as on 31.01.2022</t>
  </si>
  <si>
    <t>Belgaum</t>
  </si>
  <si>
    <t xml:space="preserve">Bagalkot </t>
  </si>
  <si>
    <t>Bijapur</t>
  </si>
  <si>
    <t>Udupi</t>
  </si>
  <si>
    <t>Chikmagalur</t>
  </si>
  <si>
    <t>Bangalore</t>
  </si>
  <si>
    <t>Hassan</t>
  </si>
  <si>
    <t>Chamarajanagar</t>
  </si>
  <si>
    <t>Gulbarga</t>
  </si>
  <si>
    <t>Chikkaballapura</t>
  </si>
  <si>
    <t>Bangalore Rural</t>
  </si>
  <si>
    <t>Bankwise and Districtwise Progress under PMAY_AHP scheme sponsered by RGHCL</t>
  </si>
  <si>
    <t>Anenxure ID</t>
  </si>
  <si>
    <t>City Name</t>
  </si>
  <si>
    <t>Ongoing / tendered / yet to tender</t>
  </si>
  <si>
    <t>No of Dus</t>
  </si>
  <si>
    <t>No of beneficiaries selected</t>
  </si>
  <si>
    <t>Contribution collected  (Rs in lakh)</t>
  </si>
  <si>
    <t>Beneficiary details submitted to LDM for CIBIL Check</t>
  </si>
  <si>
    <t>CIBIL cleared</t>
  </si>
  <si>
    <t>Cibil pending</t>
  </si>
  <si>
    <t>Branch Code</t>
  </si>
  <si>
    <t>Name of the Branch</t>
  </si>
  <si>
    <t>Income certificate (1)</t>
  </si>
  <si>
    <t>Valuation (2) (YES/NO)</t>
  </si>
  <si>
    <t>Legal opinion  (3) (YES/NO)</t>
  </si>
  <si>
    <t>RERA(4) (YES/NO)</t>
  </si>
  <si>
    <t>Tri-party agreement (5)</t>
  </si>
  <si>
    <t>Provisional allotment letter (6)</t>
  </si>
  <si>
    <t>No of loan applications submitted with all documents (1 to 6)</t>
  </si>
  <si>
    <t>No of Apllication returned by bank seeking additional documents</t>
  </si>
  <si>
    <t>No of loan applications sanctioned</t>
  </si>
  <si>
    <t>No. of loan Disbursement</t>
  </si>
  <si>
    <t>7B29803114001158</t>
  </si>
  <si>
    <t>Ballary</t>
  </si>
  <si>
    <t>Ongoing</t>
  </si>
  <si>
    <t>Royal Circle Branch Bellary</t>
  </si>
  <si>
    <t>YES</t>
  </si>
  <si>
    <t>No</t>
  </si>
  <si>
    <t>KGB</t>
  </si>
  <si>
    <t>Gandhi Nagar Bellary</t>
  </si>
  <si>
    <t>7B29803115001131</t>
  </si>
  <si>
    <t>Sanduru</t>
  </si>
  <si>
    <t>Axis bank</t>
  </si>
  <si>
    <t>Sandur Branch</t>
  </si>
  <si>
    <t>Sandur</t>
  </si>
  <si>
    <t>SBI</t>
  </si>
  <si>
    <t>Sandur ADB</t>
  </si>
  <si>
    <t>7B29803021001890</t>
  </si>
  <si>
    <t>Belgavi</t>
  </si>
  <si>
    <t>Nippani-1</t>
  </si>
  <si>
    <t>BKID0001105</t>
  </si>
  <si>
    <t>Nipani</t>
  </si>
  <si>
    <t>HDFC0002730</t>
  </si>
  <si>
    <t>ICIC0006502</t>
  </si>
  <si>
    <t>IBKL0000638</t>
  </si>
  <si>
    <t>IDIB000N040</t>
  </si>
  <si>
    <t>Kallappanana Avade Bank</t>
  </si>
  <si>
    <t>KAIJ0000045</t>
  </si>
  <si>
    <t>KARB0000563</t>
  </si>
  <si>
    <t>Ratnakar Bank Ltd..</t>
  </si>
  <si>
    <t>RATN0000047</t>
  </si>
  <si>
    <t>Karnataka Vikas Grameen Bank</t>
  </si>
  <si>
    <t>KVGB0002710</t>
  </si>
  <si>
    <t>Post Office (Bank)</t>
  </si>
  <si>
    <t>SBIN0000888</t>
  </si>
  <si>
    <t>SYNB0000505</t>
  </si>
  <si>
    <t>UBIN0537551</t>
  </si>
  <si>
    <t>VIJB0001164</t>
  </si>
  <si>
    <t>Other</t>
  </si>
  <si>
    <t>7B29803021000915</t>
  </si>
  <si>
    <t>Nippani-2</t>
  </si>
  <si>
    <t>UTIB0001976</t>
  </si>
  <si>
    <t>Yes</t>
  </si>
  <si>
    <t>BARB0NIPPAN</t>
  </si>
  <si>
    <t>CNRB0001395</t>
  </si>
  <si>
    <t>CORP0000065</t>
  </si>
  <si>
    <t>FDRL0001508</t>
  </si>
  <si>
    <t>Cosmos Bank</t>
  </si>
  <si>
    <t>COSB0000081</t>
  </si>
  <si>
    <t>MAHB0000413</t>
  </si>
  <si>
    <t>Fino Bank</t>
  </si>
  <si>
    <t>FINO0001116</t>
  </si>
  <si>
    <t>7B29803181001358</t>
  </si>
  <si>
    <t>Dakshin Kannada</t>
  </si>
  <si>
    <t>Mangalore-1</t>
  </si>
  <si>
    <t>Circle offfice building, Balmatta</t>
  </si>
  <si>
    <t>7B29803078000697</t>
  </si>
  <si>
    <t>Gadag-Betageri-1</t>
  </si>
  <si>
    <t>Main Branch Gadag</t>
  </si>
  <si>
    <t>7B29803173000687</t>
  </si>
  <si>
    <t>Arasikere</t>
  </si>
  <si>
    <t>UTIB0001977</t>
  </si>
  <si>
    <t>Main Branch</t>
  </si>
  <si>
    <t>BARB0VJARSI</t>
  </si>
  <si>
    <t>CNRB0000781</t>
  </si>
  <si>
    <t>SYNB0001401</t>
  </si>
  <si>
    <t>E-Syndicate</t>
  </si>
  <si>
    <t>CBIN0284487</t>
  </si>
  <si>
    <t>FDRL0002030</t>
  </si>
  <si>
    <t>Main branch Arasiere</t>
  </si>
  <si>
    <t>HDFC0002386</t>
  </si>
  <si>
    <t>ICIC0002813</t>
  </si>
  <si>
    <t>IOBA0002592</t>
  </si>
  <si>
    <t>KARB0000009</t>
  </si>
  <si>
    <t>KARB0000028</t>
  </si>
  <si>
    <t>Hoysaleswara college</t>
  </si>
  <si>
    <t>KVBL0001355</t>
  </si>
  <si>
    <t>KGRB0000413</t>
  </si>
  <si>
    <t>SBIN0041045</t>
  </si>
  <si>
    <t>SBIN0040046</t>
  </si>
  <si>
    <t>B.H Road</t>
  </si>
  <si>
    <t>SBIN0040542</t>
  </si>
  <si>
    <t>Bazaar Road</t>
  </si>
  <si>
    <t>UBIN0916111</t>
  </si>
  <si>
    <t>7B29803101001339</t>
  </si>
  <si>
    <t>Bankapura</t>
  </si>
  <si>
    <t>7B29803137001362</t>
  </si>
  <si>
    <t>Shivamogga</t>
  </si>
  <si>
    <t>Shivamogga-1</t>
  </si>
  <si>
    <t>Main branch</t>
  </si>
  <si>
    <t>BARB0SHIMOG 0924</t>
  </si>
  <si>
    <t>Bus stand (Shimoga)</t>
  </si>
  <si>
    <t>BARB0SHIMOG7397</t>
  </si>
  <si>
    <t>B. H Road</t>
  </si>
  <si>
    <t>BARB0SHIMOG 8157</t>
  </si>
  <si>
    <t>Vinod Nagara</t>
  </si>
  <si>
    <t>BARB0SHIMOG 7448</t>
  </si>
  <si>
    <t>LBS Nagar</t>
  </si>
  <si>
    <t>BARB0SHIMOG 8927</t>
  </si>
  <si>
    <t>SR Road</t>
  </si>
  <si>
    <t>B.H Road Shimoga</t>
  </si>
  <si>
    <t>CANARA BANK R O OFFICE</t>
  </si>
  <si>
    <t>SM Circle</t>
  </si>
  <si>
    <t>Siddeshwra Nagara</t>
  </si>
  <si>
    <t>Durgigudi</t>
  </si>
  <si>
    <t>Neharu Road</t>
  </si>
  <si>
    <t>A.A Circle</t>
  </si>
  <si>
    <t>Gopal</t>
  </si>
  <si>
    <t>Anna Nagara</t>
  </si>
  <si>
    <t>Sheshadripurm</t>
  </si>
  <si>
    <t>yes</t>
  </si>
  <si>
    <t>Vidya nagara</t>
  </si>
  <si>
    <t>Gandhi Bazar</t>
  </si>
  <si>
    <t>Vinoba Nagara</t>
  </si>
  <si>
    <t>Kashipura</t>
  </si>
  <si>
    <t>A.P.M.C</t>
  </si>
  <si>
    <t>S.R Road</t>
  </si>
  <si>
    <t>Karur vysya Bank</t>
  </si>
  <si>
    <t>R O Bank</t>
  </si>
  <si>
    <t>Gopal Branch</t>
  </si>
  <si>
    <t>LLR Road</t>
  </si>
  <si>
    <t>JPN Road</t>
  </si>
  <si>
    <t>7B29803089001344</t>
  </si>
  <si>
    <t>Dandeli-1</t>
  </si>
  <si>
    <t>J.N. Road, Dandeli</t>
  </si>
  <si>
    <t>Kumbarkopp, Dandeli</t>
  </si>
  <si>
    <t>J. N. Road, Dandeli</t>
  </si>
  <si>
    <t>Lanin Road, Dandeli</t>
  </si>
  <si>
    <t>Bangur Nagar, Dandeli</t>
  </si>
  <si>
    <t>KDCC</t>
  </si>
  <si>
    <t>7B29803091000696</t>
  </si>
  <si>
    <t>Haliyal</t>
  </si>
  <si>
    <t>7B29803054000695</t>
  </si>
  <si>
    <t>Basavana Bagewadi</t>
  </si>
  <si>
    <t>7B29803056001133</t>
  </si>
  <si>
    <t>Talikote</t>
  </si>
  <si>
    <t>Yet to tender</t>
  </si>
  <si>
    <t>7B29803051001138</t>
  </si>
  <si>
    <t>Sidda Siri Co-operative Bank</t>
  </si>
  <si>
    <t>7B29803033001154</t>
  </si>
  <si>
    <t>Tendered</t>
  </si>
  <si>
    <t>7B29803149001149</t>
  </si>
  <si>
    <t>Chikkamagaluru</t>
  </si>
  <si>
    <t>VJCMLR</t>
  </si>
  <si>
    <t>IG road Branch</t>
  </si>
  <si>
    <t>Hanumathppa Circle</t>
  </si>
  <si>
    <t>chikmagalur</t>
  </si>
  <si>
    <t>Basavanahalli</t>
  </si>
  <si>
    <t>Kote branch</t>
  </si>
  <si>
    <t>BChikmagalur</t>
  </si>
  <si>
    <t>00C019</t>
  </si>
  <si>
    <t>Chikmagalur.</t>
  </si>
  <si>
    <t>IG Road</t>
  </si>
  <si>
    <t>Kalyan Nagara</t>
  </si>
  <si>
    <t>Chikmgalur</t>
  </si>
  <si>
    <t>Hosamane ext</t>
  </si>
  <si>
    <t>RG Road</t>
  </si>
  <si>
    <t>MG Road</t>
  </si>
  <si>
    <t>IDFC Bank</t>
  </si>
  <si>
    <t>Regional Office</t>
  </si>
  <si>
    <t>7B29803119002797</t>
  </si>
  <si>
    <t>Challakere</t>
  </si>
  <si>
    <t>W O Issued</t>
  </si>
  <si>
    <t>CHALLA</t>
  </si>
  <si>
    <t>T R Nagara</t>
  </si>
  <si>
    <t>A R Nagara</t>
  </si>
  <si>
    <t>Chitradurga Road</t>
  </si>
  <si>
    <t>7B29803120002800</t>
  </si>
  <si>
    <t>CHIDUR</t>
  </si>
  <si>
    <t>BD Road</t>
  </si>
  <si>
    <t>Holakere Road</t>
  </si>
  <si>
    <t>Bank colony</t>
  </si>
  <si>
    <t>00C025</t>
  </si>
  <si>
    <t>Karur Vysya bank</t>
  </si>
  <si>
    <t>Court complex</t>
  </si>
  <si>
    <t>IUDP Layout</t>
  </si>
  <si>
    <t>Vijayanagara</t>
  </si>
  <si>
    <t>Doddapete</t>
  </si>
  <si>
    <t>Branch Name.</t>
  </si>
  <si>
    <t>APMC</t>
  </si>
  <si>
    <t>JCR Extention</t>
  </si>
  <si>
    <t>Prashant nagara</t>
  </si>
  <si>
    <t>VP Extention</t>
  </si>
  <si>
    <t>7B29803123001150</t>
  </si>
  <si>
    <t>Hiriyur-1</t>
  </si>
  <si>
    <t>Hiriyur</t>
  </si>
  <si>
    <t>Hiriyuru</t>
  </si>
  <si>
    <t>7B29803123002801</t>
  </si>
  <si>
    <t>Hiriyur-2</t>
  </si>
  <si>
    <t>HIRIYU</t>
  </si>
  <si>
    <t>7B29803181001357</t>
  </si>
  <si>
    <t>Mangalore-2</t>
  </si>
  <si>
    <t>Surathkal City branch</t>
  </si>
  <si>
    <t>7B29803104001145</t>
  </si>
  <si>
    <t>BARB0HAVERI</t>
  </si>
  <si>
    <t>Hangal Road</t>
  </si>
  <si>
    <t>Shivaji nagar</t>
  </si>
  <si>
    <t>Ashwini Nagar</t>
  </si>
  <si>
    <t>P.B.Road</t>
  </si>
  <si>
    <t>Ashwini Nagar Opposite Pandit Hospital</t>
  </si>
  <si>
    <t>VIdya Nagar</t>
  </si>
  <si>
    <t>High School Road</t>
  </si>
  <si>
    <t>Nagendranamatti</t>
  </si>
  <si>
    <t>Highschool Rod</t>
  </si>
  <si>
    <t>ADB Magavi Chambers</t>
  </si>
  <si>
    <t>Magavi Chamber</t>
  </si>
  <si>
    <t>Vidyanagar</t>
  </si>
  <si>
    <t>Basaveshwar nagar</t>
  </si>
  <si>
    <t>P.B.Road, Vidyanagar</t>
  </si>
  <si>
    <t>7B29803194001902</t>
  </si>
  <si>
    <t>Mysore-1</t>
  </si>
  <si>
    <t>Regional office, Dodda Gadiyara Road</t>
  </si>
  <si>
    <t>Regional Office, Nazarbad</t>
  </si>
  <si>
    <t>M048</t>
  </si>
  <si>
    <t>Regional office, Gandhi Square</t>
  </si>
  <si>
    <t>Regional Bank, Ashoka Road.</t>
  </si>
  <si>
    <t>Saraswathipuram Branch</t>
  </si>
  <si>
    <t>Regional Office, Devaraja Urs Road</t>
  </si>
  <si>
    <t xml:space="preserve">Regional office, Sahukar chennayya road, opposite to Krishnadhama, Mysuru </t>
  </si>
  <si>
    <t>Regional Office, Hunsur Road, Near kala mandir</t>
  </si>
  <si>
    <t>Regional office, Saraswathipuram</t>
  </si>
  <si>
    <t>7B29803137001360</t>
  </si>
  <si>
    <t>Shivamogga-2</t>
  </si>
  <si>
    <t>7B29803060001977</t>
  </si>
  <si>
    <t>Bidar-1</t>
  </si>
  <si>
    <t>Bidar Main Branch</t>
  </si>
  <si>
    <t>Bidar Branch</t>
  </si>
  <si>
    <t>7B29803060000689</t>
  </si>
  <si>
    <t>Bidar-2</t>
  </si>
  <si>
    <t>7B29803057001978</t>
  </si>
  <si>
    <t>Basava Kalyana</t>
  </si>
  <si>
    <t>Basavakalyan Branch</t>
  </si>
  <si>
    <t>7B29803121002802</t>
  </si>
  <si>
    <t>Holalkere-1</t>
  </si>
  <si>
    <t>Holalkere Branch</t>
  </si>
  <si>
    <t>7B29803083001793</t>
  </si>
  <si>
    <t>Dharawad</t>
  </si>
  <si>
    <t>HDMC-1</t>
  </si>
  <si>
    <t>AXIS bank</t>
  </si>
  <si>
    <t>Hubli</t>
  </si>
  <si>
    <t>7B29803083001953</t>
  </si>
  <si>
    <t>HDMC-2</t>
  </si>
  <si>
    <t>ECO Bank</t>
  </si>
  <si>
    <t>7B29803083001952</t>
  </si>
  <si>
    <t>HDMC-3</t>
  </si>
  <si>
    <t>7B29803102001334</t>
  </si>
  <si>
    <t>Savanur</t>
  </si>
  <si>
    <t>Savanur Branch</t>
  </si>
  <si>
    <t>7B29803100001335</t>
  </si>
  <si>
    <t>Shiggaon</t>
  </si>
  <si>
    <t>7B29803193001613</t>
  </si>
  <si>
    <t>K.R Nagara</t>
  </si>
  <si>
    <t>7B29803194001129</t>
  </si>
  <si>
    <t>Mysore-2</t>
  </si>
  <si>
    <t>7B29803194001128</t>
  </si>
  <si>
    <t>Mysore-3</t>
  </si>
  <si>
    <t>7B29803239002012</t>
  </si>
  <si>
    <t>Ramnagar</t>
  </si>
  <si>
    <t>Channapatna-1</t>
  </si>
  <si>
    <t>Channapatna Branch</t>
  </si>
  <si>
    <t>NA</t>
  </si>
  <si>
    <t>VJCHPT</t>
  </si>
  <si>
    <t>7B29803239002011</t>
  </si>
  <si>
    <t>Channapatna-2</t>
  </si>
  <si>
    <t>7B29803138002349</t>
  </si>
  <si>
    <t>Bhadravathi</t>
  </si>
  <si>
    <t>7B29803089001340</t>
  </si>
  <si>
    <t>Dandeli-2</t>
  </si>
  <si>
    <t>7B29803181001142</t>
  </si>
  <si>
    <t>Mangalore-3</t>
  </si>
  <si>
    <t>7B29803181000692</t>
  </si>
  <si>
    <t>Mangalore-4</t>
  </si>
  <si>
    <t>Soraba</t>
  </si>
  <si>
    <t>7B29803067003166</t>
  </si>
  <si>
    <t>Raichur CMC</t>
  </si>
  <si>
    <t>Gunjuru</t>
  </si>
  <si>
    <t>Marenahalli</t>
  </si>
  <si>
    <t>Kempanahalli &amp; Singanayakanahalli</t>
  </si>
  <si>
    <t>Bank loan Not required</t>
  </si>
  <si>
    <t>Kanakapura</t>
  </si>
  <si>
    <t>Koratagere</t>
  </si>
  <si>
    <t>Completed</t>
  </si>
  <si>
    <t>Bankwise sanction and disburshment under StandUp India from 01.04.2021 to 31.12.2021</t>
  </si>
  <si>
    <t>#</t>
  </si>
  <si>
    <t>Lender</t>
  </si>
  <si>
    <t>Target SC/ST</t>
  </si>
  <si>
    <t>SC</t>
  </si>
  <si>
    <t>ST</t>
  </si>
  <si>
    <t>Target Women</t>
  </si>
  <si>
    <t>Women (General)</t>
  </si>
  <si>
    <t>Total Target</t>
  </si>
  <si>
    <t>No Of A/Cs</t>
  </si>
  <si>
    <t>Sanctioned Amt</t>
  </si>
  <si>
    <t>Disbursement Amt</t>
  </si>
  <si>
    <t>Private Sector Banks</t>
  </si>
  <si>
    <t>Kotak Mahindra Bank Limited</t>
  </si>
  <si>
    <t>Public Sector Banks</t>
  </si>
  <si>
    <t>Districtwise sanction and disburshment under StandUp India from 01.04.2021 to 31.12.2021</t>
  </si>
  <si>
    <t xml:space="preserve">                                                                                                                                                                                           [Amount Rs. in Crore]</t>
  </si>
  <si>
    <t>SL No.</t>
  </si>
  <si>
    <t>StateName/DistrictName</t>
  </si>
  <si>
    <t>Total Branches</t>
  </si>
  <si>
    <t>Total Targets</t>
  </si>
  <si>
    <t>BANKWISE PROGRESS UNDER MUDRA loan as on 31.12.2021 pertain to Karnataka state</t>
  </si>
  <si>
    <t>[Amount Rs. in Crore]</t>
  </si>
  <si>
    <t>Sr No</t>
  </si>
  <si>
    <t>Bank Type Name</t>
  </si>
  <si>
    <t>Shishu</t>
  </si>
  <si>
    <t>Kishore</t>
  </si>
  <si>
    <t>Tarun</t>
  </si>
  <si>
    <t>(Loans up to Rs. 50,000)</t>
  </si>
  <si>
    <t>(Loans from Rs. 50,001 to Rs. 5.00 Lakh)</t>
  </si>
  <si>
    <t>(Loans from Rs. 5.00 to Rs. 10.00 Lakh)</t>
  </si>
  <si>
    <t>Sanction Amt</t>
  </si>
  <si>
    <t>SBI and Associates</t>
  </si>
  <si>
    <t>Public Sector Commercial Banks</t>
  </si>
  <si>
    <t>Private Sector Commercial Banks</t>
  </si>
  <si>
    <t>Jammu &amp; Kashmir Bank</t>
  </si>
  <si>
    <t>ICICI Bank</t>
  </si>
  <si>
    <t>Axis Bank</t>
  </si>
  <si>
    <t>IDFC Bank Limited</t>
  </si>
  <si>
    <t>Regional Rural Banks</t>
  </si>
  <si>
    <t>NBFC-Micro Finance Institutions</t>
  </si>
  <si>
    <t>Muthoot Microfin Ltd</t>
  </si>
  <si>
    <t>Samasta Microfinance Limited</t>
  </si>
  <si>
    <t>Grameen Koota Financial Services Private Limited</t>
  </si>
  <si>
    <t>MADURA MICRO FINANCE LIMITED</t>
  </si>
  <si>
    <t>Belstar Investment and Finance Private Limited</t>
  </si>
  <si>
    <t>SVATANTRA MICROFIN PRIVATE LIMITED</t>
  </si>
  <si>
    <t>Satin Creditcare Network Limited</t>
  </si>
  <si>
    <t>Navachetana Microfin Services Pvt Ltd</t>
  </si>
  <si>
    <t>SATYA MicroCapital Limited</t>
  </si>
  <si>
    <t>Non Banking Financial Companies</t>
  </si>
  <si>
    <t>Magma Fincorp Limited</t>
  </si>
  <si>
    <t>Loantap</t>
  </si>
  <si>
    <t>Small Finance Banks</t>
  </si>
  <si>
    <t>SURYODAY MICRO FINANCE LIMITED</t>
  </si>
  <si>
    <t>Jana Small Finance Bank Limited</t>
  </si>
  <si>
    <t>District wise progress under MUDRA loan as on 31.12.2021 pertain to Karnataka state</t>
  </si>
  <si>
    <t>State/District</t>
  </si>
  <si>
    <t>Bangalore urban</t>
  </si>
  <si>
    <t>Davangere</t>
  </si>
  <si>
    <t>Data on relief measures extended by banks on account of natural calamities as on 31.12.2021 (Amount in Crore)</t>
  </si>
  <si>
    <t>SR.NO.</t>
  </si>
  <si>
    <t>Total Outstanding eligible for reschedulement / restructuring</t>
  </si>
  <si>
    <t>Amount restructured / rescheduled from  01.10.2021 to 31.12.2021</t>
  </si>
  <si>
    <t>% of achievement of rescheduled / restructured to eligible for rescheduling / restructuring</t>
  </si>
  <si>
    <t>Fresh finance / relending provided from 01.10.2021 to 31.12.2021</t>
  </si>
  <si>
    <t>Date of notification of natural calamity &amp; Date (s) of Special SLBC in the State (if any)</t>
  </si>
  <si>
    <t>Date of Special DCC meeting held in calamities affected district</t>
  </si>
  <si>
    <t>No. of A/cs</t>
  </si>
  <si>
    <t>11.08.2021,17.08.2021,17.09.2021&amp; 26.10.2021</t>
  </si>
  <si>
    <t>Uco Bank</t>
  </si>
  <si>
    <t>Punjab&amp; sind Bank</t>
  </si>
  <si>
    <t>AXIS Bank</t>
  </si>
  <si>
    <t>Karnataka Vikasa Gramin Bank</t>
  </si>
  <si>
    <t>IDFC First Bank</t>
  </si>
  <si>
    <t>Bandan Bank</t>
  </si>
  <si>
    <t>KVB  Bank</t>
  </si>
  <si>
    <t>ESAF SFB</t>
  </si>
  <si>
    <t>EQUITAS SFB</t>
  </si>
  <si>
    <t>JANA SFB</t>
  </si>
  <si>
    <t>IPPB</t>
  </si>
  <si>
    <t>SDCC,APEX &amp; KSFC</t>
  </si>
  <si>
    <t xml:space="preserve"> Updated Information on additional 20% MSME loans sanctioned and disburshed under ECLGS Scheme by member banks in Karnataka State as on 31.12.2021</t>
  </si>
  <si>
    <t>Name of the State</t>
  </si>
  <si>
    <t xml:space="preserve">                                                                                  Amount in Lakhs</t>
  </si>
  <si>
    <t>Name of The Bank</t>
  </si>
  <si>
    <t>Eligible under ECLGS scheme</t>
  </si>
  <si>
    <t>Cumulative Sanctioned Loans under ECLGS</t>
  </si>
  <si>
    <t xml:space="preserve">     %  Sanctioned Amount over total eligible amount</t>
  </si>
  <si>
    <t>Cumulative Disburshed loans under ECLGS</t>
  </si>
  <si>
    <t>% Disburshed Amount over total eligible amount</t>
  </si>
  <si>
    <t>No.of A/cs</t>
  </si>
  <si>
    <t>No.of Acs</t>
  </si>
  <si>
    <t>PNB</t>
  </si>
  <si>
    <t>KVGB Bank</t>
  </si>
  <si>
    <t>A</t>
  </si>
  <si>
    <t>Total ( PSBs)</t>
  </si>
  <si>
    <t>IDFC BANK Ltd</t>
  </si>
  <si>
    <t>Punjab &amp; Sindh Bank</t>
  </si>
  <si>
    <t>Tamilnad Mercantile Bank Ltd</t>
  </si>
  <si>
    <t>Laxmi vilas Bank</t>
  </si>
  <si>
    <t>DCB BANK Ltd</t>
  </si>
  <si>
    <t>B</t>
  </si>
  <si>
    <t>Total ( Private Banks)</t>
  </si>
  <si>
    <t>A+B</t>
  </si>
  <si>
    <t>Total of Both PSBs &amp; Private Banks</t>
  </si>
  <si>
    <t>ANNEXURE - 5B</t>
  </si>
  <si>
    <t>Cummulative no. of KCC sanctioned from April to Dec 2021</t>
  </si>
  <si>
    <t xml:space="preserve">Cummulative Disbursment from April to Dec 2021 </t>
  </si>
  <si>
    <t>O/c no. of KCC as on Dec 2021</t>
  </si>
  <si>
    <t>O/c balance of KCC as on Dec 2021</t>
  </si>
  <si>
    <t>BANK WISE TOTAL KCC FOR  ANIMAL HUSBANDARY AS ON DECEMBER  2021</t>
  </si>
  <si>
    <t>ANNEXURE - 5C</t>
  </si>
  <si>
    <t>BANK WISE TOTAL KCC FOR FISHRIES AS ON DECEMBER  2021</t>
  </si>
  <si>
    <t>PMFBY -Year wise/Season wise Insurance premium payment and eligible farmers claim settlement  (Rs. in lakhs) from 2016-17 to 2021-22 as on 29.01.2022</t>
  </si>
  <si>
    <t>Year/Season</t>
  </si>
  <si>
    <t>No. of Enrolled Farmers</t>
  </si>
  <si>
    <t>Area(Ha)</t>
  </si>
  <si>
    <t>Sum Insured</t>
  </si>
  <si>
    <t>Farmers Share</t>
  </si>
  <si>
    <t>GOK Share</t>
  </si>
  <si>
    <t>GOI Share</t>
  </si>
  <si>
    <t>Claim Initiated</t>
  </si>
  <si>
    <t>Total claim Settled</t>
  </si>
  <si>
    <t>Remarks</t>
  </si>
  <si>
    <t>Lonee Farmers</t>
  </si>
  <si>
    <t>Non-lonee Farmers</t>
  </si>
  <si>
    <t xml:space="preserve">No. of Beneficiaries </t>
  </si>
  <si>
    <t>2016 Kharif</t>
  </si>
  <si>
    <t>2016-17 Rabi &amp; Summer</t>
  </si>
  <si>
    <t>Pending claims of Rs.618.54 lakhs settlement is in progress through Escrow Account and In Kharif 2017 Rs.127.17 lakhs for 1754 beneficiaries settlement is in progress by Insurance company.</t>
  </si>
  <si>
    <t>2017 Kharif</t>
  </si>
  <si>
    <t>2017-18 Rabi &amp; Summer</t>
  </si>
  <si>
    <t>2018 Kharif</t>
  </si>
  <si>
    <t>Pending claim amount of  Rs4137.32 lakhs  settlement is in progress by Insurance companies</t>
  </si>
  <si>
    <t>2018-19 Rabi &amp; Summer</t>
  </si>
  <si>
    <t>2019 Kharif</t>
  </si>
  <si>
    <t xml:space="preserve">2019-20 Rabi &amp; Summer </t>
  </si>
  <si>
    <t>2020 Kharif</t>
  </si>
  <si>
    <t>Pending claim amount of Rs.2716.48 lakhs  settlement is in progress by Insurance companies</t>
  </si>
  <si>
    <t xml:space="preserve">2020-21 Rabi &amp; Summer </t>
  </si>
  <si>
    <t>2021 Kharif</t>
  </si>
  <si>
    <t>RWBCIS -2016-17 to 2021-22 Kharif and Rabi claim settlement details as on 25-01-2022</t>
  </si>
  <si>
    <t>(Rs in Lakh)</t>
  </si>
  <si>
    <t>Year and Season</t>
  </si>
  <si>
    <t>*No of Enrolled Cases</t>
  </si>
  <si>
    <t>i) Loanee</t>
  </si>
  <si>
    <t>ii) Non Loanee</t>
  </si>
  <si>
    <t>Farmer share</t>
  </si>
  <si>
    <t xml:space="preserve"> Area Insured (Ha)</t>
  </si>
  <si>
    <t>Total Claims initiated</t>
  </si>
  <si>
    <t xml:space="preserve">*No of beneficiary cases claim initiated </t>
  </si>
  <si>
    <t>Claim Amount settled by company</t>
  </si>
  <si>
    <t>no of cases
 ( claim settled)</t>
  </si>
  <si>
    <t>Pending claims</t>
  </si>
  <si>
    <t>*Pending benificiary cases</t>
  </si>
  <si>
    <t>% claim settled</t>
  </si>
  <si>
    <t>No of Enrolled Cases</t>
  </si>
  <si>
    <t xml:space="preserve">No of beneficiary cases </t>
  </si>
  <si>
    <t>14</t>
  </si>
  <si>
    <t>Kharif 2016</t>
  </si>
  <si>
    <t>Rabi 2016</t>
  </si>
  <si>
    <t>Kharif 2017</t>
  </si>
  <si>
    <t xml:space="preserve">Returned due incorrect bank Acc.no/ IFSC code/ name mismatch etc., Aadhaar based payment is under Progress. 
</t>
  </si>
  <si>
    <t>Rabi 2017</t>
  </si>
  <si>
    <t>Kharif 2018</t>
  </si>
  <si>
    <t>Claim Settlement is under Progress for clear cases.</t>
  </si>
  <si>
    <t>Rabi 2018</t>
  </si>
  <si>
    <t xml:space="preserve">Returned due incorrect bank Acc.no/ IFSC code/ name mismatch etc., AEPS is under Progress. </t>
  </si>
  <si>
    <t>Kharif 2019</t>
  </si>
  <si>
    <t>Rabi 2019</t>
  </si>
  <si>
    <t>Kharif 2020</t>
  </si>
  <si>
    <t xml:space="preserve">Claim Settlement is under Progress </t>
  </si>
  <si>
    <t>Rabi 2020</t>
  </si>
  <si>
    <t>Kharif 2021</t>
  </si>
  <si>
    <t>Claim calculation will be started after the termsheet risk period completion</t>
  </si>
  <si>
    <t>Rabi 2021</t>
  </si>
  <si>
    <t>ANNEXURE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</si>
</sst>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0_);_(* \(#,##0\);_(* &quot;-&quot;??_);_(@_)"/>
    <numFmt numFmtId="165" formatCode="0.00;[Red]0.00"/>
    <numFmt numFmtId="166" formatCode="0;[Red]0"/>
  </numFmts>
  <fonts count="133">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sz val="16"/>
      <name val="Arial"/>
      <family val="2"/>
    </font>
    <font>
      <b/>
      <sz val="12"/>
      <name val="Arial"/>
      <family val="2"/>
    </font>
    <font>
      <b/>
      <sz val="16"/>
      <name val="Arial Black"/>
      <family val="2"/>
    </font>
    <font>
      <sz val="14"/>
      <name val="Arial Black"/>
      <family val="2"/>
    </font>
    <font>
      <sz val="18"/>
      <name val="Arial Black"/>
      <family val="2"/>
    </font>
    <font>
      <sz val="11"/>
      <name val="Arial Black"/>
      <family val="2"/>
    </font>
    <font>
      <b/>
      <sz val="14"/>
      <name val="Arial Black"/>
      <family val="2"/>
    </font>
    <font>
      <b/>
      <sz val="18"/>
      <color theme="1"/>
      <name val="Arial"/>
      <family val="2"/>
    </font>
    <font>
      <sz val="18"/>
      <color theme="1"/>
      <name val="Arial"/>
      <family val="2"/>
    </font>
    <font>
      <b/>
      <sz val="16"/>
      <color theme="1"/>
      <name val="Arial"/>
      <family val="2"/>
    </font>
    <font>
      <sz val="11"/>
      <color indexed="8"/>
      <name val="Calibri"/>
      <family val="2"/>
    </font>
    <font>
      <b/>
      <sz val="18"/>
      <name val="Arial"/>
      <family val="2"/>
    </font>
    <font>
      <b/>
      <sz val="14"/>
      <name val="Arial"/>
      <family val="2"/>
    </font>
    <font>
      <sz val="16"/>
      <color theme="1"/>
      <name val="Arial"/>
      <family val="2"/>
    </font>
    <font>
      <b/>
      <sz val="20"/>
      <color theme="1"/>
      <name val="Arial"/>
      <family val="2"/>
    </font>
    <font>
      <sz val="16"/>
      <name val="Arial"/>
      <family val="2"/>
    </font>
    <font>
      <sz val="16"/>
      <name val="Arial Black"/>
      <family val="2"/>
    </font>
    <font>
      <b/>
      <sz val="20"/>
      <name val="Arial Black"/>
      <family val="2"/>
    </font>
    <font>
      <sz val="14"/>
      <name val="Arial"/>
      <family val="2"/>
    </font>
    <font>
      <b/>
      <sz val="11"/>
      <name val="Times New Roman"/>
      <family val="1"/>
    </font>
    <font>
      <sz val="10"/>
      <name val="Times New Roman"/>
      <family val="1"/>
    </font>
    <font>
      <b/>
      <sz val="12"/>
      <name val="Times New Roman"/>
      <family val="1"/>
    </font>
    <font>
      <b/>
      <sz val="14"/>
      <name val="Times New Roman"/>
      <family val="1"/>
    </font>
    <font>
      <sz val="11"/>
      <name val="Times New Roman"/>
      <family val="1"/>
    </font>
    <font>
      <b/>
      <sz val="10"/>
      <name val="Times New Roman"/>
      <family val="1"/>
    </font>
    <font>
      <b/>
      <sz val="11"/>
      <name val="Arial"/>
      <family val="2"/>
    </font>
    <font>
      <sz val="11"/>
      <name val="Arial"/>
      <family val="2"/>
    </font>
    <font>
      <sz val="11"/>
      <color indexed="8"/>
      <name val="Arial"/>
      <family val="2"/>
    </font>
    <font>
      <b/>
      <sz val="16"/>
      <name val="Times New Roman"/>
      <family val="1"/>
    </font>
    <font>
      <sz val="12"/>
      <color rgb="FFFF0000"/>
      <name val="Arial"/>
      <family val="2"/>
    </font>
    <font>
      <sz val="20"/>
      <name val="Arial"/>
      <family val="2"/>
    </font>
    <font>
      <sz val="18"/>
      <name val="Arial"/>
      <family val="2"/>
    </font>
    <font>
      <b/>
      <sz val="12"/>
      <color rgb="FFFF0000"/>
      <name val="Arial"/>
      <family val="2"/>
    </font>
    <font>
      <sz val="11.5"/>
      <name val="Arial"/>
      <family val="2"/>
    </font>
    <font>
      <b/>
      <sz val="14"/>
      <color rgb="FFFF0000"/>
      <name val="Arial"/>
      <family val="2"/>
    </font>
    <font>
      <sz val="13.5"/>
      <name val="Arial"/>
      <family val="2"/>
    </font>
    <font>
      <b/>
      <sz val="13.5"/>
      <name val="Arial"/>
      <family val="2"/>
    </font>
    <font>
      <b/>
      <sz val="20"/>
      <name val="Arial"/>
      <family val="2"/>
    </font>
    <font>
      <b/>
      <sz val="20"/>
      <color rgb="FFFF0000"/>
      <name val="Arial"/>
      <family val="2"/>
    </font>
    <font>
      <b/>
      <sz val="16"/>
      <color rgb="FFFF0000"/>
      <name val="Arial"/>
      <family val="2"/>
    </font>
    <font>
      <sz val="16"/>
      <color rgb="FFFF0000"/>
      <name val="Arial"/>
      <family val="2"/>
    </font>
    <font>
      <b/>
      <sz val="9"/>
      <color indexed="81"/>
      <name val="Tahoma"/>
      <family val="2"/>
    </font>
    <font>
      <sz val="9"/>
      <color indexed="81"/>
      <name val="Tahoma"/>
      <family val="2"/>
    </font>
    <font>
      <b/>
      <sz val="10"/>
      <color indexed="81"/>
      <name val="Tahoma"/>
      <family val="2"/>
    </font>
    <font>
      <sz val="10"/>
      <color indexed="81"/>
      <name val="Tahoma"/>
      <family val="2"/>
    </font>
    <font>
      <b/>
      <sz val="12"/>
      <color indexed="8"/>
      <name val="Arial"/>
      <family val="2"/>
    </font>
    <font>
      <b/>
      <sz val="12"/>
      <color theme="1"/>
      <name val="Arial"/>
      <family val="2"/>
    </font>
    <font>
      <b/>
      <sz val="11"/>
      <color indexed="8"/>
      <name val="Arial"/>
      <family val="2"/>
    </font>
    <font>
      <sz val="10"/>
      <color indexed="8"/>
      <name val="MS Sans Serif"/>
      <family val="2"/>
    </font>
    <font>
      <sz val="13"/>
      <name val="Arial"/>
      <family val="2"/>
    </font>
    <font>
      <sz val="13"/>
      <color indexed="8"/>
      <name val="Arial"/>
      <family val="2"/>
    </font>
    <font>
      <b/>
      <sz val="13"/>
      <name val="Arial"/>
      <family val="2"/>
    </font>
    <font>
      <b/>
      <sz val="13"/>
      <color theme="1"/>
      <name val="Calibri"/>
      <family val="2"/>
      <scheme val="minor"/>
    </font>
    <font>
      <b/>
      <sz val="12"/>
      <color rgb="FF000000"/>
      <name val="Calibri"/>
      <family val="2"/>
    </font>
    <font>
      <sz val="16"/>
      <color theme="1"/>
      <name val="Calibri"/>
      <family val="2"/>
      <scheme val="minor"/>
    </font>
    <font>
      <b/>
      <sz val="11"/>
      <color rgb="FF000000"/>
      <name val="Arial"/>
      <family val="2"/>
    </font>
    <font>
      <b/>
      <sz val="11"/>
      <color theme="1"/>
      <name val="Arial"/>
      <family val="2"/>
    </font>
    <font>
      <sz val="11"/>
      <color rgb="FF000000"/>
      <name val="Arial"/>
      <family val="2"/>
    </font>
    <font>
      <sz val="11"/>
      <color theme="1"/>
      <name val="Arial"/>
      <family val="2"/>
    </font>
    <font>
      <b/>
      <sz val="11"/>
      <color rgb="FF0000CC"/>
      <name val="Arial"/>
      <family val="2"/>
    </font>
    <font>
      <b/>
      <sz val="10"/>
      <color theme="1"/>
      <name val="Arial"/>
      <family val="2"/>
    </font>
    <font>
      <b/>
      <sz val="10"/>
      <color rgb="FF000000"/>
      <name val="Arial"/>
      <family val="2"/>
    </font>
    <font>
      <sz val="10"/>
      <color rgb="FF000000"/>
      <name val="Arial"/>
      <family val="2"/>
    </font>
    <font>
      <b/>
      <sz val="15"/>
      <color theme="1"/>
      <name val="Calibri"/>
      <family val="2"/>
      <scheme val="minor"/>
    </font>
    <font>
      <b/>
      <sz val="14"/>
      <color theme="1"/>
      <name val="Calibri"/>
      <family val="2"/>
      <scheme val="minor"/>
    </font>
    <font>
      <b/>
      <sz val="11"/>
      <color indexed="8"/>
      <name val="Calibri"/>
      <family val="2"/>
      <scheme val="minor"/>
    </font>
    <font>
      <b/>
      <sz val="14"/>
      <color rgb="FF000000"/>
      <name val="Calibri"/>
      <family val="2"/>
      <scheme val="minor"/>
    </font>
    <font>
      <sz val="14"/>
      <color theme="1"/>
      <name val="Calibri"/>
      <family val="2"/>
      <scheme val="minor"/>
    </font>
    <font>
      <b/>
      <sz val="22"/>
      <color theme="1"/>
      <name val="Calibri"/>
      <family val="2"/>
      <scheme val="minor"/>
    </font>
    <font>
      <b/>
      <sz val="17"/>
      <color theme="1"/>
      <name val="Calibri"/>
      <family val="2"/>
      <scheme val="minor"/>
    </font>
    <font>
      <u/>
      <sz val="11"/>
      <color theme="10"/>
      <name val="Calibri"/>
      <family val="2"/>
      <scheme val="minor"/>
    </font>
    <font>
      <b/>
      <sz val="20"/>
      <color theme="1"/>
      <name val="Calibri"/>
      <family val="2"/>
      <scheme val="minor"/>
    </font>
    <font>
      <sz val="10.5"/>
      <color rgb="FF000000"/>
      <name val="Arial"/>
      <family val="2"/>
    </font>
    <font>
      <b/>
      <sz val="11"/>
      <color theme="1"/>
      <name val="Times New Roman"/>
      <family val="1"/>
    </font>
    <font>
      <b/>
      <sz val="12"/>
      <color theme="1"/>
      <name val="Times New Roman"/>
      <family val="1"/>
    </font>
    <font>
      <sz val="11"/>
      <color theme="1"/>
      <name val="Times New Roman"/>
      <family val="1"/>
    </font>
    <font>
      <b/>
      <sz val="11"/>
      <color rgb="FF0070C0"/>
      <name val="Calibri"/>
      <family val="2"/>
      <scheme val="minor"/>
    </font>
    <font>
      <b/>
      <sz val="11"/>
      <color rgb="FFFF0000"/>
      <name val="Calibri"/>
      <family val="2"/>
      <scheme val="minor"/>
    </font>
    <font>
      <b/>
      <sz val="11"/>
      <color indexed="8"/>
      <name val="Calibri"/>
      <family val="2"/>
    </font>
    <font>
      <b/>
      <sz val="10"/>
      <name val="Arial"/>
      <family val="2"/>
    </font>
    <font>
      <sz val="10"/>
      <color theme="1"/>
      <name val="Times New Roman"/>
      <family val="1"/>
    </font>
    <font>
      <b/>
      <sz val="8"/>
      <color theme="1"/>
      <name val="Times New Roman"/>
      <family val="1"/>
    </font>
    <font>
      <sz val="11"/>
      <name val="Calibri"/>
      <family val="2"/>
      <scheme val="minor"/>
    </font>
    <font>
      <b/>
      <sz val="18"/>
      <color theme="1"/>
      <name val="Nudi 05 e"/>
    </font>
    <font>
      <b/>
      <sz val="12"/>
      <color theme="1"/>
      <name val="Nudi 05 e"/>
    </font>
    <font>
      <sz val="14"/>
      <color theme="1"/>
      <name val="Nudi 05 e"/>
    </font>
    <font>
      <b/>
      <sz val="14"/>
      <color theme="1"/>
      <name val="Calibri Light"/>
      <family val="2"/>
      <scheme val="major"/>
    </font>
    <font>
      <sz val="13"/>
      <color theme="1"/>
      <name val="Calibri"/>
      <family val="2"/>
      <scheme val="minor"/>
    </font>
    <font>
      <sz val="10"/>
      <color theme="1"/>
      <name val="Arial"/>
      <family val="2"/>
    </font>
    <font>
      <sz val="10"/>
      <name val="Arial"/>
      <family val="2"/>
    </font>
    <font>
      <u/>
      <sz val="10"/>
      <name val="Arial"/>
      <family val="2"/>
    </font>
    <font>
      <sz val="8"/>
      <name val="Arial"/>
      <family val="2"/>
    </font>
    <font>
      <sz val="9"/>
      <name val="Arial"/>
      <family val="2"/>
    </font>
    <font>
      <b/>
      <sz val="9"/>
      <color theme="1"/>
      <name val="Verdana"/>
      <family val="2"/>
    </font>
    <font>
      <sz val="9"/>
      <color theme="1"/>
      <name val="Verdana"/>
      <family val="2"/>
    </font>
    <font>
      <sz val="18"/>
      <color theme="1"/>
      <name val="Calibri"/>
      <family val="2"/>
      <scheme val="minor"/>
    </font>
    <font>
      <b/>
      <sz val="12"/>
      <color theme="1"/>
      <name val="Calibri"/>
      <family val="2"/>
      <scheme val="minor"/>
    </font>
    <font>
      <sz val="11"/>
      <color rgb="FF000000"/>
      <name val="Calibri"/>
      <family val="2"/>
    </font>
    <font>
      <sz val="11"/>
      <color theme="1"/>
      <name val="Calibri"/>
      <family val="2"/>
    </font>
    <font>
      <sz val="12"/>
      <color rgb="FF000000"/>
      <name val="Arial"/>
      <family val="2"/>
    </font>
    <font>
      <sz val="12"/>
      <color rgb="FF000000"/>
      <name val="Calibri"/>
      <family val="2"/>
    </font>
    <font>
      <b/>
      <sz val="14"/>
      <color rgb="FF000000"/>
      <name val="Calibri"/>
      <family val="2"/>
    </font>
    <font>
      <sz val="11"/>
      <color rgb="FF000000"/>
      <name val="Times New Roman"/>
      <family val="1"/>
    </font>
    <font>
      <sz val="10"/>
      <color rgb="FF000000"/>
      <name val="Calibri"/>
      <family val="2"/>
    </font>
    <font>
      <sz val="10"/>
      <color theme="1"/>
      <name val="Calibri"/>
      <family val="2"/>
    </font>
    <font>
      <b/>
      <sz val="10"/>
      <color theme="1"/>
      <name val="Calibri"/>
      <family val="2"/>
      <scheme val="minor"/>
    </font>
    <font>
      <b/>
      <sz val="11"/>
      <color rgb="FF000000"/>
      <name val="Calibri"/>
      <family val="2"/>
      <scheme val="minor"/>
    </font>
    <font>
      <b/>
      <sz val="16"/>
      <color indexed="8"/>
      <name val="Arial Black"/>
      <family val="2"/>
    </font>
    <font>
      <b/>
      <sz val="10"/>
      <color indexed="8"/>
      <name val="Arial Black"/>
      <family val="2"/>
    </font>
    <font>
      <b/>
      <sz val="14"/>
      <color indexed="8"/>
      <name val="Arial"/>
      <family val="2"/>
    </font>
    <font>
      <b/>
      <sz val="14"/>
      <color theme="1"/>
      <name val="Arial"/>
      <family val="2"/>
    </font>
    <font>
      <b/>
      <sz val="10"/>
      <color indexed="8"/>
      <name val="Arial"/>
      <family val="2"/>
    </font>
    <font>
      <sz val="14"/>
      <color theme="1"/>
      <name val="Arial"/>
      <family val="2"/>
    </font>
    <font>
      <sz val="14"/>
      <color indexed="8"/>
      <name val="Arial"/>
      <family val="2"/>
    </font>
    <font>
      <sz val="12"/>
      <color indexed="8"/>
      <name val="Arial"/>
      <family val="2"/>
    </font>
    <font>
      <sz val="12"/>
      <color theme="1"/>
      <name val="Arial"/>
      <family val="2"/>
    </font>
    <font>
      <b/>
      <sz val="12"/>
      <name val="Calibri"/>
      <family val="2"/>
      <scheme val="minor"/>
    </font>
    <font>
      <b/>
      <sz val="16"/>
      <name val="Calibri"/>
      <family val="2"/>
      <scheme val="minor"/>
    </font>
    <font>
      <sz val="10"/>
      <name val="Verdana"/>
      <family val="2"/>
    </font>
    <font>
      <sz val="11"/>
      <name val="Calibri"/>
      <family val="2"/>
    </font>
    <font>
      <sz val="12"/>
      <name val="Book Antiqua"/>
      <family val="1"/>
    </font>
    <font>
      <sz val="12"/>
      <name val="Calibri"/>
      <family val="2"/>
    </font>
    <font>
      <b/>
      <sz val="16"/>
      <color theme="1"/>
      <name val="Times New Roman"/>
      <family val="1"/>
    </font>
    <font>
      <sz val="16"/>
      <color theme="1"/>
      <name val="Times New Roman"/>
      <family val="1"/>
    </font>
    <font>
      <b/>
      <sz val="16"/>
      <color theme="1"/>
      <name val="Calibri"/>
      <family val="2"/>
      <scheme val="minor"/>
    </font>
    <font>
      <i/>
      <sz val="11"/>
      <color theme="1"/>
      <name val="Calibri"/>
      <family val="2"/>
      <scheme val="minor"/>
    </font>
    <font>
      <b/>
      <sz val="13"/>
      <name val="Calibri"/>
      <family val="2"/>
      <scheme val="minor"/>
    </font>
    <font>
      <sz val="13"/>
      <name val="Calibri"/>
      <family val="2"/>
      <scheme val="minor"/>
    </font>
    <font>
      <sz val="10"/>
      <name val="Calibri"/>
      <family val="2"/>
      <scheme val="minor"/>
    </font>
  </fonts>
  <fills count="31">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8B"/>
        <bgColor indexed="64"/>
      </patternFill>
    </fill>
    <fill>
      <patternFill patternType="solid">
        <fgColor theme="0" tint="-0.14999847407452621"/>
        <bgColor indexed="64"/>
      </patternFill>
    </fill>
    <fill>
      <patternFill patternType="solid">
        <fgColor rgb="FFFFB9B9"/>
        <bgColor indexed="64"/>
      </patternFill>
    </fill>
    <fill>
      <patternFill patternType="solid">
        <fgColor theme="0"/>
        <bgColor indexed="64"/>
      </patternFill>
    </fill>
    <fill>
      <patternFill patternType="solid">
        <fgColor indexed="26"/>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8CBAD"/>
        <bgColor indexed="64"/>
      </patternFill>
    </fill>
    <fill>
      <patternFill patternType="solid">
        <fgColor rgb="FF92D050"/>
        <bgColor indexed="64"/>
      </patternFill>
    </fill>
    <fill>
      <patternFill patternType="solid">
        <fgColor rgb="FFFF8585"/>
        <bgColor indexed="64"/>
      </patternFill>
    </fill>
    <fill>
      <patternFill patternType="solid">
        <fgColor rgb="FFFF9797"/>
        <bgColor indexed="64"/>
      </patternFill>
    </fill>
    <fill>
      <patternFill patternType="solid">
        <fgColor rgb="FFFFA7A7"/>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theme="0"/>
      </patternFill>
    </fill>
    <fill>
      <patternFill patternType="solid">
        <fgColor theme="6"/>
        <bgColor theme="6"/>
      </patternFill>
    </fill>
    <fill>
      <patternFill patternType="solid">
        <fgColor rgb="FFFFFFFF"/>
        <bgColor rgb="FFFFFFFF"/>
      </patternFill>
    </fill>
    <fill>
      <patternFill patternType="solid">
        <fgColor theme="0"/>
        <bgColor theme="4"/>
      </patternFill>
    </fill>
  </fills>
  <borders count="104">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indexed="64"/>
      </right>
      <top style="thin">
        <color auto="1"/>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xf numFmtId="0" fontId="52" fillId="0" borderId="0"/>
    <xf numFmtId="0" fontId="74" fillId="0" borderId="0" applyNumberFormat="0" applyFill="0" applyBorder="0" applyAlignment="0" applyProtection="0"/>
  </cellStyleXfs>
  <cellXfs count="1109">
    <xf numFmtId="0" fontId="0" fillId="0" borderId="0" xfId="0"/>
    <xf numFmtId="0" fontId="3" fillId="0" borderId="1" xfId="0" applyFont="1" applyBorder="1"/>
    <xf numFmtId="0" fontId="3" fillId="0" borderId="0" xfId="0" applyFont="1"/>
    <xf numFmtId="0" fontId="7" fillId="0" borderId="1" xfId="0" applyFont="1" applyBorder="1"/>
    <xf numFmtId="0" fontId="7" fillId="0" borderId="1" xfId="0" applyFont="1" applyBorder="1" applyAlignment="1">
      <alignment wrapText="1"/>
    </xf>
    <xf numFmtId="0" fontId="0" fillId="0" borderId="1" xfId="0" applyBorder="1" applyAlignment="1">
      <alignment wrapText="1"/>
    </xf>
    <xf numFmtId="0" fontId="3" fillId="0" borderId="2" xfId="0" applyFont="1" applyBorder="1"/>
    <xf numFmtId="0" fontId="3" fillId="0" borderId="0" xfId="0" applyFont="1" applyBorder="1"/>
    <xf numFmtId="0" fontId="5" fillId="0" borderId="3" xfId="0" applyFont="1" applyBorder="1" applyAlignment="1">
      <alignment horizontal="center" wrapText="1"/>
    </xf>
    <xf numFmtId="0" fontId="3" fillId="2" borderId="0" xfId="0" applyFont="1" applyFill="1"/>
    <xf numFmtId="0" fontId="5" fillId="0" borderId="4" xfId="0"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xf numFmtId="0" fontId="4" fillId="0" borderId="1" xfId="0" applyFont="1" applyBorder="1" applyAlignment="1">
      <alignment horizontal="left"/>
    </xf>
    <xf numFmtId="0" fontId="4" fillId="0" borderId="1" xfId="0" applyFont="1" applyBorder="1" applyAlignment="1">
      <alignment horizontal="center"/>
    </xf>
    <xf numFmtId="0" fontId="4" fillId="0" borderId="0" xfId="0" applyFont="1" applyAlignment="1">
      <alignment horizontal="center"/>
    </xf>
    <xf numFmtId="0" fontId="5" fillId="0" borderId="1" xfId="0" applyFont="1" applyBorder="1" applyAlignment="1">
      <alignment horizontal="center" vertical="center"/>
    </xf>
    <xf numFmtId="0" fontId="7" fillId="0" borderId="1" xfId="0" applyFont="1" applyBorder="1" applyAlignment="1">
      <alignment horizontal="center"/>
    </xf>
    <xf numFmtId="0" fontId="5" fillId="0" borderId="1" xfId="0" applyFont="1" applyBorder="1" applyAlignment="1">
      <alignment horizontal="center" vertical="center" wrapText="1"/>
    </xf>
    <xf numFmtId="0" fontId="0" fillId="2" borderId="1" xfId="0" applyFill="1" applyBorder="1"/>
    <xf numFmtId="0" fontId="5" fillId="0" borderId="1" xfId="0" applyFont="1" applyBorder="1" applyAlignment="1">
      <alignment horizontal="left"/>
    </xf>
    <xf numFmtId="0" fontId="5" fillId="0" borderId="1" xfId="0" applyFont="1" applyBorder="1" applyAlignment="1">
      <alignment horizontal="center"/>
    </xf>
    <xf numFmtId="0" fontId="5" fillId="0" borderId="0" xfId="0" applyFont="1" applyAlignment="1">
      <alignment horizontal="center"/>
    </xf>
    <xf numFmtId="0" fontId="10" fillId="0" borderId="1" xfId="0" applyFont="1" applyBorder="1" applyAlignment="1">
      <alignment horizontal="center"/>
    </xf>
    <xf numFmtId="0" fontId="5" fillId="0" borderId="1" xfId="0" applyFont="1" applyBorder="1" applyAlignment="1">
      <alignment horizontal="center" wrapText="1"/>
    </xf>
    <xf numFmtId="0" fontId="11" fillId="0" borderId="0" xfId="0" applyFont="1" applyAlignment="1">
      <alignment horizontal="left" vertical="center" indent="13"/>
    </xf>
    <xf numFmtId="0" fontId="12" fillId="0" borderId="0" xfId="0" applyFont="1"/>
    <xf numFmtId="0" fontId="11" fillId="0" borderId="1"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wrapText="1"/>
    </xf>
    <xf numFmtId="0" fontId="15" fillId="0" borderId="8" xfId="3" applyFont="1" applyBorder="1" applyAlignment="1">
      <alignment horizontal="center" vertical="top" wrapText="1"/>
    </xf>
    <xf numFmtId="0" fontId="15" fillId="0" borderId="9" xfId="3" applyFont="1" applyBorder="1" applyAlignment="1">
      <alignment horizontal="center" vertical="top" wrapText="1"/>
    </xf>
    <xf numFmtId="0" fontId="11" fillId="0" borderId="0" xfId="0" applyFont="1" applyAlignment="1">
      <alignment vertical="top"/>
    </xf>
    <xf numFmtId="0" fontId="12" fillId="0" borderId="8" xfId="0" applyFont="1" applyBorder="1"/>
    <xf numFmtId="0" fontId="11" fillId="0" borderId="8" xfId="0" applyFont="1" applyBorder="1"/>
    <xf numFmtId="0" fontId="15" fillId="0" borderId="8" xfId="3" applyFont="1" applyBorder="1" applyAlignment="1">
      <alignment horizontal="center" vertical="center"/>
    </xf>
    <xf numFmtId="2" fontId="15" fillId="0" borderId="8" xfId="3" applyNumberFormat="1" applyFont="1" applyBorder="1" applyAlignment="1">
      <alignment horizontal="center" vertical="center"/>
    </xf>
    <xf numFmtId="0" fontId="15" fillId="0" borderId="8" xfId="3" applyFont="1" applyBorder="1" applyAlignment="1">
      <alignment horizontal="center" vertical="center" wrapText="1"/>
    </xf>
    <xf numFmtId="0" fontId="12" fillId="0" borderId="1" xfId="0" applyFont="1" applyBorder="1"/>
    <xf numFmtId="2" fontId="12" fillId="0" borderId="1" xfId="0" applyNumberFormat="1" applyFont="1" applyBorder="1"/>
    <xf numFmtId="0" fontId="11" fillId="0" borderId="1" xfId="0" applyFont="1" applyBorder="1" applyAlignment="1">
      <alignment horizontal="left"/>
    </xf>
    <xf numFmtId="0" fontId="11" fillId="0" borderId="1" xfId="0" applyFont="1" applyBorder="1" applyAlignment="1">
      <alignment horizontal="center"/>
    </xf>
    <xf numFmtId="2" fontId="11" fillId="0" borderId="1" xfId="0" applyNumberFormat="1" applyFont="1" applyBorder="1"/>
    <xf numFmtId="0" fontId="11" fillId="0" borderId="0" xfId="0" applyFont="1" applyAlignment="1">
      <alignment horizontal="center"/>
    </xf>
    <xf numFmtId="2" fontId="12" fillId="0" borderId="0" xfId="0" applyNumberFormat="1" applyFont="1"/>
    <xf numFmtId="0" fontId="13" fillId="0" borderId="1" xfId="0" applyFont="1" applyBorder="1" applyAlignment="1">
      <alignment horizontal="left" vertical="center" indent="13"/>
    </xf>
    <xf numFmtId="0" fontId="17" fillId="0" borderId="0" xfId="0" applyFont="1"/>
    <xf numFmtId="0" fontId="13" fillId="0" borderId="1" xfId="0" applyFont="1" applyBorder="1" applyAlignment="1">
      <alignment vertical="center" wrapText="1"/>
    </xf>
    <xf numFmtId="0" fontId="17" fillId="0" borderId="1" xfId="0" applyFont="1" applyBorder="1"/>
    <xf numFmtId="0" fontId="13" fillId="0" borderId="1" xfId="0" applyFont="1" applyBorder="1" applyAlignment="1">
      <alignment wrapText="1"/>
    </xf>
    <xf numFmtId="0" fontId="13" fillId="0" borderId="0" xfId="0" applyFont="1" applyAlignment="1">
      <alignment vertical="top"/>
    </xf>
    <xf numFmtId="0" fontId="4" fillId="0" borderId="15" xfId="3" applyFont="1" applyBorder="1" applyAlignment="1">
      <alignment horizontal="center" vertical="center"/>
    </xf>
    <xf numFmtId="0" fontId="4" fillId="0" borderId="8" xfId="3" applyFont="1" applyBorder="1" applyAlignment="1">
      <alignment horizontal="center" vertical="center"/>
    </xf>
    <xf numFmtId="2" fontId="4" fillId="0" borderId="8" xfId="3" applyNumberFormat="1" applyFont="1" applyBorder="1" applyAlignment="1">
      <alignment horizontal="center" vertical="center"/>
    </xf>
    <xf numFmtId="2" fontId="17" fillId="0" borderId="1" xfId="0" applyNumberFormat="1" applyFont="1" applyBorder="1"/>
    <xf numFmtId="0" fontId="13" fillId="0" borderId="1" xfId="0" applyFont="1" applyBorder="1" applyAlignment="1">
      <alignment horizontal="left"/>
    </xf>
    <xf numFmtId="0" fontId="13" fillId="0" borderId="1" xfId="0" applyFont="1" applyBorder="1" applyAlignment="1">
      <alignment horizontal="center"/>
    </xf>
    <xf numFmtId="2" fontId="13" fillId="0" borderId="1" xfId="0" applyNumberFormat="1" applyFont="1" applyBorder="1"/>
    <xf numFmtId="0" fontId="13" fillId="0" borderId="0" xfId="0" applyFont="1" applyAlignment="1">
      <alignment horizontal="center"/>
    </xf>
    <xf numFmtId="2" fontId="17" fillId="0" borderId="0" xfId="0" applyNumberFormat="1" applyFont="1"/>
    <xf numFmtId="0" fontId="11" fillId="0" borderId="0" xfId="0" applyFont="1" applyAlignment="1">
      <alignment vertical="center" wrapText="1"/>
    </xf>
    <xf numFmtId="0" fontId="11" fillId="0" borderId="11" xfId="0" applyFont="1" applyBorder="1" applyAlignment="1">
      <alignment wrapText="1"/>
    </xf>
    <xf numFmtId="2" fontId="11" fillId="0" borderId="11" xfId="0" applyNumberFormat="1" applyFont="1" applyBorder="1" applyAlignment="1">
      <alignment wrapText="1"/>
    </xf>
    <xf numFmtId="0" fontId="11" fillId="0" borderId="1" xfId="0" applyFont="1" applyBorder="1" applyAlignment="1">
      <alignment horizontal="left" vertical="center" indent="13"/>
    </xf>
    <xf numFmtId="0" fontId="15" fillId="0" borderId="1" xfId="3" applyFont="1" applyBorder="1" applyAlignment="1">
      <alignment horizontal="center" vertical="top" wrapText="1"/>
    </xf>
    <xf numFmtId="0" fontId="12" fillId="0" borderId="9" xfId="0" applyFont="1" applyBorder="1"/>
    <xf numFmtId="0" fontId="15" fillId="0" borderId="9" xfId="3" applyFont="1" applyBorder="1" applyAlignment="1">
      <alignment horizontal="center" vertical="center"/>
    </xf>
    <xf numFmtId="0" fontId="15" fillId="0" borderId="9" xfId="3" applyFont="1" applyBorder="1" applyAlignment="1">
      <alignment horizontal="center" vertical="center" wrapText="1"/>
    </xf>
    <xf numFmtId="2" fontId="15" fillId="0" borderId="9" xfId="3" applyNumberFormat="1" applyFont="1" applyBorder="1" applyAlignment="1">
      <alignment horizontal="center" vertical="center"/>
    </xf>
    <xf numFmtId="2" fontId="11" fillId="0" borderId="1" xfId="0" applyNumberFormat="1" applyFont="1" applyBorder="1" applyAlignment="1">
      <alignment horizontal="center"/>
    </xf>
    <xf numFmtId="0" fontId="13" fillId="0" borderId="0" xfId="0" applyFont="1" applyAlignment="1">
      <alignment wrapText="1"/>
    </xf>
    <xf numFmtId="0" fontId="17" fillId="0" borderId="0" xfId="0" applyFont="1" applyAlignment="1">
      <alignment wrapText="1"/>
    </xf>
    <xf numFmtId="0" fontId="18" fillId="0" borderId="1" xfId="0" applyFont="1" applyBorder="1" applyAlignment="1">
      <alignment wrapText="1"/>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44" xfId="0" applyFont="1" applyFill="1" applyBorder="1" applyAlignment="1">
      <alignment horizontal="center" vertical="center"/>
    </xf>
    <xf numFmtId="0" fontId="13" fillId="7" borderId="42" xfId="0" applyFont="1" applyFill="1" applyBorder="1" applyAlignment="1">
      <alignment horizontal="center" vertical="center"/>
    </xf>
    <xf numFmtId="0" fontId="13" fillId="7" borderId="43" xfId="0" applyFont="1" applyFill="1" applyBorder="1" applyAlignment="1">
      <alignment horizontal="center" vertical="center"/>
    </xf>
    <xf numFmtId="0" fontId="13" fillId="7" borderId="44" xfId="0" applyFont="1" applyFill="1" applyBorder="1" applyAlignment="1">
      <alignment horizontal="center" vertical="center"/>
    </xf>
    <xf numFmtId="0" fontId="13" fillId="8" borderId="42" xfId="0" applyFont="1" applyFill="1" applyBorder="1" applyAlignment="1">
      <alignment horizontal="center" vertical="center"/>
    </xf>
    <xf numFmtId="0" fontId="13" fillId="8" borderId="43" xfId="0" applyFont="1" applyFill="1" applyBorder="1" applyAlignment="1">
      <alignment horizontal="center" vertical="center"/>
    </xf>
    <xf numFmtId="0" fontId="13" fillId="8" borderId="44" xfId="0" applyFont="1" applyFill="1" applyBorder="1" applyAlignment="1">
      <alignment horizontal="center" vertical="center"/>
    </xf>
    <xf numFmtId="0" fontId="13" fillId="9" borderId="42" xfId="0" applyFont="1" applyFill="1" applyBorder="1" applyAlignment="1">
      <alignment horizontal="center" vertical="center"/>
    </xf>
    <xf numFmtId="0" fontId="13" fillId="9" borderId="44" xfId="0" applyFont="1" applyFill="1" applyBorder="1" applyAlignment="1">
      <alignment horizontal="center" vertical="center"/>
    </xf>
    <xf numFmtId="0" fontId="13" fillId="10" borderId="42" xfId="0" applyFont="1" applyFill="1" applyBorder="1" applyAlignment="1">
      <alignment horizontal="center" vertical="center"/>
    </xf>
    <xf numFmtId="0" fontId="13" fillId="10" borderId="44" xfId="0" applyFont="1" applyFill="1" applyBorder="1" applyAlignment="1">
      <alignment horizontal="center" vertical="center"/>
    </xf>
    <xf numFmtId="0" fontId="13" fillId="11" borderId="42" xfId="0" applyFont="1" applyFill="1" applyBorder="1" applyAlignment="1">
      <alignment horizontal="center" vertical="center"/>
    </xf>
    <xf numFmtId="0" fontId="13" fillId="11" borderId="43" xfId="0" applyFont="1" applyFill="1" applyBorder="1" applyAlignment="1">
      <alignment horizontal="center" vertical="center"/>
    </xf>
    <xf numFmtId="0" fontId="13" fillId="11" borderId="44" xfId="0" applyFont="1" applyFill="1" applyBorder="1" applyAlignment="1">
      <alignment horizontal="center" vertical="center"/>
    </xf>
    <xf numFmtId="0" fontId="13" fillId="12" borderId="42" xfId="0" applyFont="1" applyFill="1" applyBorder="1" applyAlignment="1">
      <alignment horizontal="center" vertical="center"/>
    </xf>
    <xf numFmtId="0" fontId="13" fillId="12" borderId="44" xfId="0" applyFont="1" applyFill="1" applyBorder="1" applyAlignment="1">
      <alignment horizontal="center" vertical="center"/>
    </xf>
    <xf numFmtId="2" fontId="13" fillId="12" borderId="44" xfId="0" applyNumberFormat="1" applyFont="1" applyFill="1" applyBorder="1" applyAlignment="1">
      <alignment horizontal="center" vertical="center"/>
    </xf>
    <xf numFmtId="0" fontId="17" fillId="0" borderId="35" xfId="0" applyFont="1" applyBorder="1"/>
    <xf numFmtId="0" fontId="13" fillId="0" borderId="35" xfId="0" applyFont="1" applyBorder="1" applyAlignment="1">
      <alignment horizontal="left"/>
    </xf>
    <xf numFmtId="0" fontId="13" fillId="0" borderId="35" xfId="0" applyFont="1" applyBorder="1" applyAlignment="1">
      <alignment horizontal="center"/>
    </xf>
    <xf numFmtId="0" fontId="3" fillId="0" borderId="35" xfId="0" applyFont="1" applyBorder="1"/>
    <xf numFmtId="0" fontId="7" fillId="0" borderId="35" xfId="0" applyFont="1" applyBorder="1"/>
    <xf numFmtId="0" fontId="3" fillId="0" borderId="45" xfId="0" applyFont="1" applyBorder="1"/>
    <xf numFmtId="0" fontId="3" fillId="0" borderId="46" xfId="0" applyFont="1" applyBorder="1"/>
    <xf numFmtId="0" fontId="5" fillId="0" borderId="47" xfId="0" applyFont="1" applyBorder="1" applyAlignment="1">
      <alignment horizontal="center" wrapText="1"/>
    </xf>
    <xf numFmtId="0" fontId="5" fillId="0" borderId="46" xfId="0" applyFont="1" applyBorder="1" applyAlignment="1">
      <alignment horizontal="center" vertical="center" wrapText="1"/>
    </xf>
    <xf numFmtId="0" fontId="5" fillId="3" borderId="48" xfId="0" applyFont="1" applyFill="1" applyBorder="1" applyAlignment="1">
      <alignment horizontal="center" vertical="center" wrapText="1"/>
    </xf>
    <xf numFmtId="0" fontId="0" fillId="0" borderId="35" xfId="0" applyBorder="1"/>
    <xf numFmtId="0" fontId="5" fillId="0" borderId="35" xfId="0" applyFont="1" applyBorder="1" applyAlignment="1">
      <alignment horizontal="left"/>
    </xf>
    <xf numFmtId="0" fontId="5" fillId="0" borderId="35" xfId="0" applyFont="1" applyBorder="1" applyAlignment="1">
      <alignment horizontal="center"/>
    </xf>
    <xf numFmtId="0" fontId="19" fillId="0" borderId="35" xfId="0" applyFont="1" applyBorder="1"/>
    <xf numFmtId="0" fontId="19" fillId="0" borderId="0" xfId="0" applyFont="1"/>
    <xf numFmtId="0" fontId="20" fillId="0" borderId="35" xfId="0" applyFont="1" applyBorder="1"/>
    <xf numFmtId="0" fontId="19" fillId="0" borderId="45" xfId="0" applyFont="1" applyBorder="1"/>
    <xf numFmtId="0" fontId="19" fillId="0" borderId="46" xfId="0" applyFont="1" applyBorder="1"/>
    <xf numFmtId="0" fontId="4" fillId="0" borderId="47" xfId="0" applyFont="1" applyBorder="1" applyAlignment="1">
      <alignment horizontal="center" wrapText="1"/>
    </xf>
    <xf numFmtId="0" fontId="19" fillId="0" borderId="2" xfId="0" applyFont="1" applyBorder="1"/>
    <xf numFmtId="0" fontId="19" fillId="2" borderId="0" xfId="0" applyFont="1" applyFill="1"/>
    <xf numFmtId="0" fontId="4" fillId="0" borderId="46" xfId="0" applyFont="1" applyBorder="1" applyAlignment="1">
      <alignment horizontal="center" vertical="center" wrapText="1"/>
    </xf>
    <xf numFmtId="0" fontId="4" fillId="3" borderId="48"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19" fillId="2" borderId="35" xfId="0" applyFont="1" applyFill="1" applyBorder="1"/>
    <xf numFmtId="0" fontId="4" fillId="0" borderId="35" xfId="0" applyFont="1" applyBorder="1" applyAlignment="1">
      <alignment horizontal="left"/>
    </xf>
    <xf numFmtId="0" fontId="4" fillId="0" borderId="35" xfId="0" applyFont="1" applyBorder="1" applyAlignment="1">
      <alignment horizontal="center"/>
    </xf>
    <xf numFmtId="2" fontId="10" fillId="0" borderId="35" xfId="0" applyNumberFormat="1" applyFont="1" applyBorder="1" applyAlignment="1">
      <alignment wrapText="1"/>
    </xf>
    <xf numFmtId="0" fontId="7" fillId="0" borderId="35" xfId="0" applyFont="1" applyBorder="1" applyAlignment="1">
      <alignment wrapText="1"/>
    </xf>
    <xf numFmtId="0" fontId="5" fillId="0" borderId="47" xfId="0" applyFont="1" applyBorder="1" applyAlignment="1">
      <alignment horizontal="center" wrapText="1"/>
    </xf>
    <xf numFmtId="0" fontId="0" fillId="3" borderId="35" xfId="0" applyFill="1" applyBorder="1" applyAlignment="1">
      <alignment horizontal="center" vertical="center"/>
    </xf>
    <xf numFmtId="0" fontId="0" fillId="3" borderId="43" xfId="0" applyFill="1" applyBorder="1" applyAlignment="1">
      <alignment horizontal="center" vertical="center"/>
    </xf>
    <xf numFmtId="0" fontId="0" fillId="3" borderId="50" xfId="0" applyFill="1" applyBorder="1" applyAlignment="1">
      <alignment horizontal="center" vertical="center"/>
    </xf>
    <xf numFmtId="0" fontId="0" fillId="2" borderId="51" xfId="0" applyFill="1" applyBorder="1"/>
    <xf numFmtId="0" fontId="0" fillId="2" borderId="35" xfId="0" applyFill="1" applyBorder="1"/>
    <xf numFmtId="2" fontId="5" fillId="0" borderId="35" xfId="0" applyNumberFormat="1" applyFont="1" applyBorder="1" applyAlignment="1">
      <alignment horizontal="center"/>
    </xf>
    <xf numFmtId="0" fontId="22" fillId="0" borderId="46" xfId="0" applyFont="1" applyBorder="1"/>
    <xf numFmtId="0" fontId="22" fillId="0" borderId="0" xfId="0" applyFont="1"/>
    <xf numFmtId="0" fontId="19" fillId="3" borderId="35"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50" xfId="0" applyFont="1" applyFill="1" applyBorder="1" applyAlignment="1">
      <alignment horizontal="center" vertical="center"/>
    </xf>
    <xf numFmtId="0" fontId="22" fillId="0" borderId="35" xfId="0" applyFont="1" applyBorder="1"/>
    <xf numFmtId="0" fontId="19" fillId="2" borderId="51" xfId="0" applyFont="1" applyFill="1" applyBorder="1"/>
    <xf numFmtId="0" fontId="16" fillId="0" borderId="35" xfId="0" applyFont="1" applyBorder="1" applyAlignment="1">
      <alignment horizontal="center"/>
    </xf>
    <xf numFmtId="0" fontId="7" fillId="0" borderId="35" xfId="0" applyFont="1" applyBorder="1" applyAlignment="1">
      <alignment horizontal="left" wrapText="1"/>
    </xf>
    <xf numFmtId="0" fontId="0" fillId="0" borderId="35" xfId="0" applyBorder="1" applyAlignment="1">
      <alignment horizontal="left"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2" fontId="0" fillId="0" borderId="35" xfId="0" applyNumberFormat="1" applyBorder="1"/>
    <xf numFmtId="0" fontId="0" fillId="0" borderId="52" xfId="0" applyFill="1" applyBorder="1"/>
    <xf numFmtId="0" fontId="13" fillId="0" borderId="35" xfId="0" applyFont="1" applyBorder="1" applyAlignment="1">
      <alignment wrapText="1"/>
    </xf>
    <xf numFmtId="0" fontId="0" fillId="0" borderId="51" xfId="0" applyBorder="1"/>
    <xf numFmtId="0" fontId="24" fillId="0" borderId="0" xfId="0" applyFont="1"/>
    <xf numFmtId="0" fontId="23" fillId="0" borderId="3" xfId="0" applyFont="1" applyBorder="1"/>
    <xf numFmtId="1" fontId="23" fillId="0" borderId="3" xfId="0" applyNumberFormat="1" applyFont="1" applyBorder="1"/>
    <xf numFmtId="0" fontId="23" fillId="0" borderId="35" xfId="0" applyFont="1" applyBorder="1" applyAlignment="1" applyProtection="1">
      <alignment horizontal="center" vertical="center" wrapText="1"/>
      <protection locked="0"/>
    </xf>
    <xf numFmtId="0" fontId="23" fillId="0" borderId="35" xfId="0" applyFont="1" applyBorder="1" applyAlignment="1" applyProtection="1">
      <alignment horizontal="center" vertical="center"/>
      <protection locked="0"/>
    </xf>
    <xf numFmtId="0" fontId="27" fillId="0" borderId="35" xfId="0" applyFont="1" applyBorder="1" applyAlignment="1">
      <alignment wrapText="1"/>
    </xf>
    <xf numFmtId="0" fontId="23" fillId="0" borderId="35" xfId="0" applyFont="1" applyBorder="1" applyAlignment="1">
      <alignment horizontal="center" vertical="center"/>
    </xf>
    <xf numFmtId="1" fontId="23" fillId="0" borderId="35" xfId="0" applyNumberFormat="1" applyFont="1" applyBorder="1" applyAlignment="1" applyProtection="1">
      <alignment horizontal="center" vertical="center"/>
      <protection locked="0"/>
    </xf>
    <xf numFmtId="0" fontId="23" fillId="0" borderId="35" xfId="0" applyFont="1" applyBorder="1"/>
    <xf numFmtId="0" fontId="28" fillId="0" borderId="0" xfId="0" applyFont="1"/>
    <xf numFmtId="0" fontId="29" fillId="0" borderId="35" xfId="0" applyFont="1" applyBorder="1" applyAlignment="1">
      <alignment horizontal="center" shrinkToFit="1"/>
    </xf>
    <xf numFmtId="0" fontId="29" fillId="0" borderId="35" xfId="0" applyFont="1" applyBorder="1" applyAlignment="1">
      <alignment horizontal="left" shrinkToFit="1"/>
    </xf>
    <xf numFmtId="0" fontId="30" fillId="0" borderId="35" xfId="0" applyFont="1" applyBorder="1"/>
    <xf numFmtId="1" fontId="30" fillId="0" borderId="35" xfId="0" applyNumberFormat="1" applyFont="1" applyBorder="1"/>
    <xf numFmtId="0" fontId="30" fillId="0" borderId="35" xfId="0" applyFont="1" applyBorder="1" applyAlignment="1">
      <alignment horizontal="right"/>
    </xf>
    <xf numFmtId="0" fontId="30" fillId="0" borderId="35" xfId="0" applyFont="1" applyBorder="1" applyAlignment="1">
      <alignment horizontal="center" shrinkToFit="1"/>
    </xf>
    <xf numFmtId="0" fontId="30" fillId="0" borderId="35" xfId="0" applyFont="1" applyBorder="1" applyAlignment="1">
      <alignment horizontal="left" shrinkToFit="1"/>
    </xf>
    <xf numFmtId="0" fontId="29" fillId="0" borderId="35" xfId="0" applyFont="1" applyBorder="1"/>
    <xf numFmtId="1" fontId="29" fillId="0" borderId="35" xfId="0" applyNumberFormat="1" applyFont="1" applyBorder="1"/>
    <xf numFmtId="1" fontId="29" fillId="0" borderId="35" xfId="0" applyNumberFormat="1" applyFont="1" applyBorder="1" applyAlignment="1">
      <alignment horizontal="right"/>
    </xf>
    <xf numFmtId="0" fontId="29" fillId="0" borderId="35" xfId="0" applyFont="1" applyBorder="1" applyAlignment="1">
      <alignment horizontal="right"/>
    </xf>
    <xf numFmtId="0" fontId="31" fillId="0" borderId="35" xfId="0" applyFont="1" applyBorder="1" applyAlignment="1">
      <alignment horizontal="left" shrinkToFit="1"/>
    </xf>
    <xf numFmtId="1" fontId="30" fillId="0" borderId="35" xfId="0" applyNumberFormat="1" applyFont="1" applyBorder="1" applyAlignment="1">
      <alignment horizontal="right"/>
    </xf>
    <xf numFmtId="0" fontId="4" fillId="0" borderId="35" xfId="0" applyFont="1" applyBorder="1" applyAlignment="1">
      <alignment horizontal="center" shrinkToFit="1"/>
    </xf>
    <xf numFmtId="0" fontId="4" fillId="0" borderId="35" xfId="0" applyFont="1" applyBorder="1" applyAlignment="1">
      <alignment horizontal="left" shrinkToFit="1"/>
    </xf>
    <xf numFmtId="0" fontId="4" fillId="0" borderId="35" xfId="0" applyFont="1" applyBorder="1"/>
    <xf numFmtId="1" fontId="4" fillId="0" borderId="35" xfId="0" applyNumberFormat="1" applyFont="1" applyBorder="1"/>
    <xf numFmtId="0" fontId="4" fillId="0" borderId="35" xfId="0" applyFont="1" applyBorder="1" applyAlignment="1">
      <alignment horizontal="right"/>
    </xf>
    <xf numFmtId="0" fontId="32" fillId="0" borderId="0" xfId="0" applyFont="1"/>
    <xf numFmtId="0" fontId="24" fillId="0" borderId="35" xfId="0" applyFont="1" applyBorder="1" applyAlignment="1">
      <alignment horizontal="center"/>
    </xf>
    <xf numFmtId="0" fontId="24" fillId="0" borderId="35" xfId="0" applyFont="1" applyBorder="1" applyAlignment="1">
      <alignment horizontal="left"/>
    </xf>
    <xf numFmtId="0" fontId="24" fillId="0" borderId="35" xfId="0" applyFont="1" applyBorder="1"/>
    <xf numFmtId="1" fontId="24" fillId="0" borderId="35" xfId="0" applyNumberFormat="1" applyFont="1" applyBorder="1"/>
    <xf numFmtId="1" fontId="24" fillId="0" borderId="0" xfId="0" applyNumberFormat="1" applyFont="1"/>
    <xf numFmtId="0" fontId="33" fillId="0" borderId="0" xfId="0" applyNumberFormat="1" applyFont="1" applyProtection="1">
      <protection locked="0"/>
    </xf>
    <xf numFmtId="0" fontId="3" fillId="13" borderId="0" xfId="0" applyNumberFormat="1" applyFont="1" applyFill="1" applyProtection="1">
      <protection locked="0"/>
    </xf>
    <xf numFmtId="0" fontId="35" fillId="13" borderId="35" xfId="0" applyNumberFormat="1" applyFont="1" applyFill="1" applyBorder="1" applyAlignment="1" applyProtection="1">
      <alignment horizontal="center"/>
      <protection locked="0"/>
    </xf>
    <xf numFmtId="0" fontId="15" fillId="13" borderId="35" xfId="0" applyNumberFormat="1" applyFont="1" applyFill="1" applyBorder="1" applyAlignment="1" applyProtection="1">
      <alignment horizontal="center"/>
      <protection locked="0"/>
    </xf>
    <xf numFmtId="0" fontId="5" fillId="13" borderId="0" xfId="0" applyNumberFormat="1" applyFont="1" applyFill="1" applyProtection="1">
      <protection locked="0"/>
    </xf>
    <xf numFmtId="0" fontId="36" fillId="0" borderId="0" xfId="0" applyNumberFormat="1" applyFont="1" applyProtection="1">
      <protection locked="0"/>
    </xf>
    <xf numFmtId="0" fontId="5" fillId="13" borderId="35" xfId="0" applyNumberFormat="1" applyFont="1" applyFill="1" applyBorder="1" applyAlignment="1" applyProtection="1">
      <alignment horizontal="center" vertical="center" wrapText="1"/>
      <protection locked="0"/>
    </xf>
    <xf numFmtId="0" fontId="3" fillId="13" borderId="0" xfId="0" applyNumberFormat="1" applyFont="1" applyFill="1" applyAlignment="1" applyProtection="1">
      <alignment vertical="center"/>
      <protection locked="0"/>
    </xf>
    <xf numFmtId="0" fontId="33" fillId="0" borderId="0" xfId="0" applyNumberFormat="1" applyFont="1" applyAlignment="1" applyProtection="1">
      <alignment vertical="center"/>
      <protection locked="0"/>
    </xf>
    <xf numFmtId="0" fontId="37" fillId="13" borderId="35" xfId="0" applyNumberFormat="1" applyFont="1" applyFill="1" applyBorder="1" applyAlignment="1" applyProtection="1">
      <alignment horizontal="center" vertical="top" wrapText="1"/>
      <protection locked="0"/>
    </xf>
    <xf numFmtId="0" fontId="37" fillId="13" borderId="48" xfId="0" applyNumberFormat="1" applyFont="1" applyFill="1" applyBorder="1" applyAlignment="1" applyProtection="1">
      <alignment vertical="top" shrinkToFit="1"/>
      <protection locked="0"/>
    </xf>
    <xf numFmtId="0" fontId="37" fillId="13" borderId="51" xfId="0" applyNumberFormat="1" applyFont="1" applyFill="1" applyBorder="1" applyAlignment="1" applyProtection="1">
      <alignment horizontal="center" vertical="top" wrapText="1"/>
      <protection locked="0"/>
    </xf>
    <xf numFmtId="0" fontId="16" fillId="13" borderId="35" xfId="0" applyNumberFormat="1" applyFont="1" applyFill="1" applyBorder="1" applyAlignment="1" applyProtection="1">
      <alignment horizontal="center" vertical="center"/>
      <protection locked="0"/>
    </xf>
    <xf numFmtId="0" fontId="16" fillId="13" borderId="48" xfId="0" applyNumberFormat="1" applyFont="1" applyFill="1" applyBorder="1" applyAlignment="1" applyProtection="1">
      <alignment vertical="center" shrinkToFit="1"/>
      <protection locked="0"/>
    </xf>
    <xf numFmtId="0" fontId="16" fillId="13" borderId="51" xfId="0" applyNumberFormat="1" applyFont="1" applyFill="1" applyBorder="1" applyAlignment="1" applyProtection="1">
      <alignment horizontal="center" vertical="top" wrapText="1"/>
      <protection locked="0"/>
    </xf>
    <xf numFmtId="0" fontId="16" fillId="13" borderId="0" xfId="0" applyNumberFormat="1" applyFont="1" applyFill="1" applyProtection="1">
      <protection locked="0"/>
    </xf>
    <xf numFmtId="0" fontId="38" fillId="0" borderId="0" xfId="0" applyNumberFormat="1" applyFont="1" applyProtection="1">
      <protection locked="0"/>
    </xf>
    <xf numFmtId="0" fontId="39" fillId="13" borderId="35" xfId="0" applyNumberFormat="1" applyFont="1" applyFill="1" applyBorder="1" applyAlignment="1" applyProtection="1">
      <alignment horizontal="center"/>
      <protection locked="0"/>
    </xf>
    <xf numFmtId="0" fontId="39" fillId="13" borderId="48" xfId="0" applyNumberFormat="1" applyFont="1" applyFill="1" applyBorder="1" applyAlignment="1" applyProtection="1">
      <alignment shrinkToFit="1"/>
      <protection locked="0"/>
    </xf>
    <xf numFmtId="0" fontId="22" fillId="13" borderId="35" xfId="0" applyFont="1" applyFill="1" applyBorder="1" applyProtection="1">
      <protection locked="0"/>
    </xf>
    <xf numFmtId="0" fontId="3" fillId="0" borderId="0" xfId="0" applyNumberFormat="1" applyFont="1" applyProtection="1">
      <protection locked="0"/>
    </xf>
    <xf numFmtId="0" fontId="40" fillId="13" borderId="35" xfId="0" applyNumberFormat="1" applyFont="1" applyFill="1" applyBorder="1" applyAlignment="1" applyProtection="1">
      <alignment horizontal="center"/>
      <protection locked="0"/>
    </xf>
    <xf numFmtId="0" fontId="40" fillId="13" borderId="48" xfId="0" applyNumberFormat="1" applyFont="1" applyFill="1" applyBorder="1" applyAlignment="1" applyProtection="1">
      <alignment shrinkToFit="1"/>
      <protection locked="0"/>
    </xf>
    <xf numFmtId="0" fontId="16" fillId="13" borderId="35" xfId="0" applyNumberFormat="1" applyFont="1" applyFill="1" applyBorder="1"/>
    <xf numFmtId="0" fontId="22" fillId="13" borderId="35" xfId="0" applyFont="1" applyFill="1" applyBorder="1" applyAlignment="1" applyProtection="1">
      <alignment horizontal="right"/>
      <protection locked="0"/>
    </xf>
    <xf numFmtId="0" fontId="16" fillId="13" borderId="35" xfId="0" applyFont="1" applyFill="1" applyBorder="1"/>
    <xf numFmtId="0" fontId="41" fillId="13" borderId="0" xfId="0" applyNumberFormat="1" applyFont="1" applyFill="1" applyProtection="1">
      <protection locked="0"/>
    </xf>
    <xf numFmtId="0" fontId="42" fillId="0" borderId="0" xfId="0" applyNumberFormat="1" applyFont="1" applyProtection="1">
      <protection locked="0"/>
    </xf>
    <xf numFmtId="0" fontId="22" fillId="13" borderId="51" xfId="0" applyNumberFormat="1" applyFont="1" applyFill="1" applyBorder="1" applyAlignment="1" applyProtection="1">
      <alignment horizontal="center" vertical="center"/>
      <protection locked="0"/>
    </xf>
    <xf numFmtId="0" fontId="4" fillId="13" borderId="0" xfId="0" applyNumberFormat="1" applyFont="1" applyFill="1" applyProtection="1">
      <protection locked="0"/>
    </xf>
    <xf numFmtId="0" fontId="43" fillId="0" borderId="0" xfId="0" applyNumberFormat="1" applyFont="1" applyProtection="1">
      <protection locked="0"/>
    </xf>
    <xf numFmtId="0" fontId="40" fillId="13" borderId="35" xfId="0" applyNumberFormat="1" applyFont="1" applyFill="1" applyBorder="1" applyProtection="1">
      <protection locked="0"/>
    </xf>
    <xf numFmtId="0" fontId="16" fillId="13" borderId="35" xfId="0" applyFont="1" applyFill="1" applyBorder="1" applyProtection="1">
      <protection locked="0"/>
    </xf>
    <xf numFmtId="0" fontId="22" fillId="13" borderId="35" xfId="0" applyNumberFormat="1" applyFont="1" applyFill="1" applyBorder="1" applyProtection="1">
      <protection locked="0"/>
    </xf>
    <xf numFmtId="0" fontId="4" fillId="13" borderId="35" xfId="0" applyFont="1" applyFill="1" applyBorder="1" applyProtection="1">
      <protection locked="0"/>
    </xf>
    <xf numFmtId="0" fontId="44" fillId="0" borderId="0" xfId="0" applyNumberFormat="1" applyFont="1" applyAlignment="1" applyProtection="1">
      <alignment shrinkToFit="1"/>
      <protection locked="0"/>
    </xf>
    <xf numFmtId="0" fontId="33" fillId="14" borderId="0" xfId="0" applyNumberFormat="1" applyFont="1" applyFill="1" applyProtection="1">
      <protection locked="0"/>
    </xf>
    <xf numFmtId="1" fontId="29" fillId="0" borderId="35" xfId="0" applyNumberFormat="1" applyFont="1" applyBorder="1" applyAlignment="1">
      <alignment horizontal="center" vertical="center" wrapText="1"/>
    </xf>
    <xf numFmtId="0" fontId="29" fillId="0" borderId="35" xfId="0" applyFont="1" applyBorder="1" applyAlignment="1">
      <alignment horizontal="center" vertical="top" wrapText="1"/>
    </xf>
    <xf numFmtId="0" fontId="31" fillId="0" borderId="35" xfId="4" applyFont="1" applyBorder="1" applyAlignment="1">
      <alignment horizontal="right" wrapText="1"/>
    </xf>
    <xf numFmtId="0" fontId="31" fillId="0" borderId="35" xfId="4" applyFont="1" applyBorder="1" applyAlignment="1">
      <alignment horizontal="left" vertical="center" wrapText="1"/>
    </xf>
    <xf numFmtId="1" fontId="53" fillId="0" borderId="35" xfId="0" applyNumberFormat="1" applyFont="1" applyBorder="1" applyAlignment="1">
      <alignment horizontal="right" vertical="center"/>
    </xf>
    <xf numFmtId="1" fontId="54" fillId="0" borderId="35" xfId="0" applyNumberFormat="1" applyFont="1" applyBorder="1" applyAlignment="1">
      <alignment horizontal="right"/>
    </xf>
    <xf numFmtId="0" fontId="53" fillId="0" borderId="35" xfId="0" applyFont="1" applyBorder="1" applyAlignment="1">
      <alignment horizontal="right" vertical="center"/>
    </xf>
    <xf numFmtId="0" fontId="30" fillId="0" borderId="35" xfId="0" applyFont="1" applyBorder="1" applyAlignment="1">
      <alignment horizontal="left" vertical="center"/>
    </xf>
    <xf numFmtId="0" fontId="51" fillId="0" borderId="35" xfId="0" applyFont="1" applyBorder="1" applyAlignment="1">
      <alignment horizontal="left"/>
    </xf>
    <xf numFmtId="0" fontId="51" fillId="0" borderId="35" xfId="0" applyFont="1" applyBorder="1" applyAlignment="1">
      <alignment horizontal="left" vertical="center" wrapText="1"/>
    </xf>
    <xf numFmtId="1" fontId="55" fillId="0" borderId="35" xfId="0" applyNumberFormat="1" applyFont="1" applyBorder="1" applyAlignment="1">
      <alignment horizontal="right" vertical="center"/>
    </xf>
    <xf numFmtId="0" fontId="57" fillId="15" borderId="34" xfId="0" applyFont="1" applyFill="1" applyBorder="1" applyAlignment="1">
      <alignment horizontal="left" vertical="center" wrapText="1" readingOrder="1"/>
    </xf>
    <xf numFmtId="0" fontId="57" fillId="15" borderId="35" xfId="0" applyFont="1" applyFill="1" applyBorder="1" applyAlignment="1">
      <alignment horizontal="left" vertical="center" wrapText="1" readingOrder="1"/>
    </xf>
    <xf numFmtId="0" fontId="57" fillId="15" borderId="35" xfId="0" applyFont="1" applyFill="1" applyBorder="1" applyAlignment="1">
      <alignment horizontal="center" vertical="center" wrapText="1" readingOrder="1"/>
    </xf>
    <xf numFmtId="1" fontId="57" fillId="15" borderId="39" xfId="0" applyNumberFormat="1" applyFont="1" applyFill="1" applyBorder="1" applyAlignment="1">
      <alignment horizontal="center" vertical="center" wrapText="1" readingOrder="1"/>
    </xf>
    <xf numFmtId="0" fontId="0" fillId="0" borderId="34" xfId="0" applyBorder="1" applyAlignment="1">
      <alignment horizontal="left" readingOrder="1"/>
    </xf>
    <xf numFmtId="0" fontId="0" fillId="0" borderId="35" xfId="0" applyBorder="1" applyAlignment="1">
      <alignment horizontal="left" readingOrder="1"/>
    </xf>
    <xf numFmtId="0" fontId="0" fillId="0" borderId="35" xfId="0" applyNumberFormat="1" applyBorder="1" applyAlignment="1">
      <alignment horizontal="center" readingOrder="1"/>
    </xf>
    <xf numFmtId="1" fontId="0" fillId="0" borderId="39" xfId="0" applyNumberFormat="1" applyBorder="1" applyAlignment="1">
      <alignment horizontal="center" readingOrder="1"/>
    </xf>
    <xf numFmtId="0" fontId="2" fillId="15" borderId="43" xfId="0" applyNumberFormat="1" applyFont="1" applyFill="1" applyBorder="1" applyAlignment="1">
      <alignment horizontal="center"/>
    </xf>
    <xf numFmtId="1" fontId="2" fillId="15" borderId="44" xfId="0" applyNumberFormat="1" applyFont="1" applyFill="1" applyBorder="1" applyAlignment="1">
      <alignment horizontal="center"/>
    </xf>
    <xf numFmtId="0" fontId="59" fillId="16" borderId="57" xfId="0" applyFont="1" applyFill="1" applyBorder="1" applyAlignment="1">
      <alignment horizontal="center" vertical="center" wrapText="1"/>
    </xf>
    <xf numFmtId="0" fontId="59" fillId="16" borderId="59" xfId="0" applyFont="1" applyFill="1" applyBorder="1" applyAlignment="1">
      <alignment horizontal="center" vertical="center" wrapText="1"/>
    </xf>
    <xf numFmtId="0" fontId="59" fillId="16" borderId="22" xfId="0" applyFont="1" applyFill="1" applyBorder="1" applyAlignment="1">
      <alignment horizontal="center" vertical="center" wrapText="1"/>
    </xf>
    <xf numFmtId="0" fontId="61" fillId="0" borderId="59" xfId="0" applyFont="1" applyBorder="1" applyAlignment="1">
      <alignment horizontal="center" vertical="center"/>
    </xf>
    <xf numFmtId="0" fontId="61" fillId="0" borderId="21" xfId="0" applyFont="1" applyBorder="1" applyAlignment="1">
      <alignment horizontal="left" vertical="center"/>
    </xf>
    <xf numFmtId="0" fontId="62" fillId="17" borderId="59" xfId="0" applyFont="1" applyFill="1" applyBorder="1" applyAlignment="1">
      <alignment horizontal="center" vertical="center"/>
    </xf>
    <xf numFmtId="0" fontId="62" fillId="17" borderId="22" xfId="0" applyFont="1" applyFill="1" applyBorder="1" applyAlignment="1">
      <alignment horizontal="center" vertical="center"/>
    </xf>
    <xf numFmtId="0" fontId="61" fillId="0" borderId="22" xfId="0" applyFont="1" applyBorder="1" applyAlignment="1">
      <alignment horizontal="center" vertical="center"/>
    </xf>
    <xf numFmtId="0" fontId="61" fillId="0" borderId="21" xfId="0" applyFont="1" applyBorder="1" applyAlignment="1">
      <alignment horizontal="center" vertical="center"/>
    </xf>
    <xf numFmtId="0" fontId="62" fillId="18" borderId="59" xfId="0" applyFont="1" applyFill="1" applyBorder="1" applyAlignment="1">
      <alignment horizontal="center" vertical="center" wrapText="1"/>
    </xf>
    <xf numFmtId="0" fontId="62" fillId="4" borderId="59" xfId="0" applyFont="1" applyFill="1" applyBorder="1" applyAlignment="1">
      <alignment horizontal="center" vertical="center" wrapText="1"/>
    </xf>
    <xf numFmtId="0" fontId="62" fillId="17" borderId="59" xfId="0" applyFont="1" applyFill="1" applyBorder="1" applyAlignment="1">
      <alignment horizontal="justify" vertical="center"/>
    </xf>
    <xf numFmtId="0" fontId="62" fillId="19" borderId="59" xfId="0" applyFont="1" applyFill="1" applyBorder="1" applyAlignment="1">
      <alignment horizontal="center" vertical="center" wrapText="1"/>
    </xf>
    <xf numFmtId="0" fontId="61" fillId="17" borderId="22" xfId="0" applyFont="1" applyFill="1" applyBorder="1" applyAlignment="1">
      <alignment horizontal="center" vertical="center"/>
    </xf>
    <xf numFmtId="0" fontId="61" fillId="17" borderId="21" xfId="0" applyFont="1" applyFill="1" applyBorder="1" applyAlignment="1">
      <alignment horizontal="center" vertical="center"/>
    </xf>
    <xf numFmtId="0" fontId="61" fillId="0" borderId="61" xfId="0" applyFont="1" applyBorder="1" applyAlignment="1">
      <alignment horizontal="center" vertical="center"/>
    </xf>
    <xf numFmtId="0" fontId="61" fillId="0" borderId="0" xfId="0" applyFont="1" applyAlignment="1">
      <alignment horizontal="left" vertical="center"/>
    </xf>
    <xf numFmtId="0" fontId="62" fillId="17" borderId="61" xfId="0" applyFont="1" applyFill="1" applyBorder="1" applyAlignment="1">
      <alignment horizontal="center" vertical="center"/>
    </xf>
    <xf numFmtId="0" fontId="62" fillId="17" borderId="32" xfId="0" applyFont="1" applyFill="1" applyBorder="1" applyAlignment="1">
      <alignment horizontal="center" vertical="center"/>
    </xf>
    <xf numFmtId="0" fontId="59" fillId="16" borderId="62" xfId="0" applyFont="1" applyFill="1" applyBorder="1" applyAlignment="1">
      <alignment horizontal="center" vertical="center"/>
    </xf>
    <xf numFmtId="0" fontId="59" fillId="16" borderId="63" xfId="0" applyFont="1" applyFill="1" applyBorder="1" applyAlignment="1">
      <alignment horizontal="left" vertical="center"/>
    </xf>
    <xf numFmtId="0" fontId="60" fillId="16" borderId="62" xfId="0" applyFont="1" applyFill="1" applyBorder="1" applyAlignment="1">
      <alignment horizontal="center" vertical="center"/>
    </xf>
    <xf numFmtId="0" fontId="60" fillId="16" borderId="57" xfId="0" applyFont="1" applyFill="1" applyBorder="1" applyAlignment="1">
      <alignment horizontal="center" vertical="center"/>
    </xf>
    <xf numFmtId="0" fontId="59" fillId="16" borderId="22" xfId="0" applyFont="1" applyFill="1" applyBorder="1" applyAlignment="1">
      <alignment horizontal="center" vertical="center"/>
    </xf>
    <xf numFmtId="0" fontId="59" fillId="16" borderId="21" xfId="0" applyFont="1" applyFill="1" applyBorder="1" applyAlignment="1">
      <alignment horizontal="center" vertical="center"/>
    </xf>
    <xf numFmtId="0" fontId="60" fillId="16" borderId="59" xfId="0" applyFont="1" applyFill="1" applyBorder="1" applyAlignment="1">
      <alignment horizontal="center" vertical="center" wrapText="1"/>
    </xf>
    <xf numFmtId="0" fontId="64" fillId="16" borderId="59" xfId="0" applyFont="1" applyFill="1" applyBorder="1" applyAlignment="1">
      <alignment horizontal="center" vertical="center"/>
    </xf>
    <xf numFmtId="0" fontId="64" fillId="16" borderId="22"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66" fillId="0" borderId="59" xfId="0" applyFont="1" applyBorder="1" applyAlignment="1">
      <alignment horizontal="center" vertical="center"/>
    </xf>
    <xf numFmtId="0" fontId="66" fillId="0" borderId="22" xfId="0" applyFont="1" applyBorder="1" applyAlignment="1">
      <alignment horizontal="left" vertical="center"/>
    </xf>
    <xf numFmtId="0" fontId="66" fillId="0" borderId="22" xfId="0" applyFont="1" applyBorder="1" applyAlignment="1">
      <alignment horizontal="center" vertical="center"/>
    </xf>
    <xf numFmtId="0" fontId="59" fillId="16" borderId="59" xfId="0" applyFont="1" applyFill="1" applyBorder="1" applyAlignment="1">
      <alignment horizontal="center" vertical="center"/>
    </xf>
    <xf numFmtId="0" fontId="59" fillId="16" borderId="22" xfId="0" applyFont="1" applyFill="1" applyBorder="1" applyAlignment="1">
      <alignment horizontal="left" vertical="center"/>
    </xf>
    <xf numFmtId="0" fontId="66" fillId="16" borderId="22" xfId="0" applyFont="1" applyFill="1" applyBorder="1" applyAlignment="1">
      <alignment horizontal="center" vertical="center"/>
    </xf>
    <xf numFmtId="0" fontId="60" fillId="16" borderId="59" xfId="0" applyFont="1" applyFill="1" applyBorder="1" applyAlignment="1">
      <alignment horizontal="center" vertical="center"/>
    </xf>
    <xf numFmtId="0" fontId="66" fillId="0" borderId="22" xfId="0" applyFont="1" applyBorder="1" applyAlignment="1">
      <alignment horizontal="right" vertical="center"/>
    </xf>
    <xf numFmtId="0" fontId="59" fillId="16" borderId="59" xfId="0" applyFont="1" applyFill="1" applyBorder="1" applyAlignment="1">
      <alignment horizontal="right" vertical="center"/>
    </xf>
    <xf numFmtId="0" fontId="2" fillId="13" borderId="64" xfId="0" applyFont="1" applyFill="1" applyBorder="1" applyAlignment="1">
      <alignment horizontal="center" vertical="center" wrapText="1"/>
    </xf>
    <xf numFmtId="0" fontId="2" fillId="13" borderId="65" xfId="0" applyFont="1" applyFill="1" applyBorder="1" applyAlignment="1">
      <alignment horizontal="center" vertical="center" wrapText="1"/>
    </xf>
    <xf numFmtId="9" fontId="2" fillId="13" borderId="65" xfId="2" applyFont="1" applyFill="1" applyBorder="1" applyAlignment="1">
      <alignment horizontal="center" vertical="center" wrapText="1"/>
    </xf>
    <xf numFmtId="164" fontId="2" fillId="13" borderId="66" xfId="1" applyNumberFormat="1" applyFont="1" applyFill="1" applyBorder="1" applyAlignment="1">
      <alignment horizontal="center" vertical="center" wrapText="1"/>
    </xf>
    <xf numFmtId="0" fontId="2" fillId="13" borderId="35" xfId="0" applyFont="1" applyFill="1" applyBorder="1" applyAlignment="1">
      <alignment horizontal="center" vertical="center" wrapText="1"/>
    </xf>
    <xf numFmtId="164" fontId="2" fillId="13" borderId="35" xfId="1" applyNumberFormat="1" applyFont="1" applyFill="1" applyBorder="1" applyAlignment="1">
      <alignment horizontal="center" vertical="center" wrapText="1"/>
    </xf>
    <xf numFmtId="0" fontId="0" fillId="13" borderId="51" xfId="0" applyFont="1" applyFill="1" applyBorder="1" applyAlignment="1">
      <alignment vertical="center"/>
    </xf>
    <xf numFmtId="164" fontId="1" fillId="13" borderId="51" xfId="1" applyNumberFormat="1" applyFont="1" applyFill="1" applyBorder="1" applyAlignment="1">
      <alignment horizontal="right" vertical="center"/>
    </xf>
    <xf numFmtId="9" fontId="1" fillId="13" borderId="51" xfId="2" applyFont="1" applyFill="1" applyBorder="1" applyAlignment="1">
      <alignment horizontal="right" vertical="center"/>
    </xf>
    <xf numFmtId="0" fontId="0" fillId="13" borderId="35" xfId="0" applyFont="1" applyFill="1" applyBorder="1" applyAlignment="1">
      <alignment vertical="center"/>
    </xf>
    <xf numFmtId="164" fontId="0" fillId="13" borderId="35" xfId="0" applyNumberFormat="1" applyFont="1" applyFill="1" applyBorder="1" applyAlignment="1">
      <alignment vertical="center"/>
    </xf>
    <xf numFmtId="164" fontId="0" fillId="13" borderId="35" xfId="0" applyNumberFormat="1" applyFont="1" applyFill="1" applyBorder="1" applyAlignment="1">
      <alignment horizontal="right" vertical="center"/>
    </xf>
    <xf numFmtId="1" fontId="0" fillId="13" borderId="35" xfId="0" applyNumberFormat="1" applyFont="1" applyFill="1" applyBorder="1" applyAlignment="1">
      <alignment vertical="center"/>
    </xf>
    <xf numFmtId="9" fontId="0" fillId="13" borderId="35" xfId="2" applyFont="1" applyFill="1" applyBorder="1" applyAlignment="1">
      <alignment vertical="center"/>
    </xf>
    <xf numFmtId="164" fontId="0" fillId="13" borderId="35" xfId="1" applyNumberFormat="1" applyFont="1" applyFill="1" applyBorder="1" applyAlignment="1">
      <alignment horizontal="right" vertical="center"/>
    </xf>
    <xf numFmtId="164" fontId="1" fillId="13" borderId="35" xfId="1" applyNumberFormat="1" applyFont="1" applyFill="1" applyBorder="1" applyAlignment="1">
      <alignment horizontal="right" vertical="center"/>
    </xf>
    <xf numFmtId="9" fontId="1" fillId="13" borderId="35" xfId="2" applyFont="1" applyFill="1" applyBorder="1" applyAlignment="1">
      <alignment horizontal="right" vertical="center"/>
    </xf>
    <xf numFmtId="0" fontId="2" fillId="13" borderId="35" xfId="0" applyFont="1" applyFill="1" applyBorder="1" applyAlignment="1">
      <alignment vertical="center"/>
    </xf>
    <xf numFmtId="164" fontId="2" fillId="13" borderId="35" xfId="1" applyNumberFormat="1" applyFont="1" applyFill="1" applyBorder="1" applyAlignment="1">
      <alignment horizontal="right" vertical="center"/>
    </xf>
    <xf numFmtId="9" fontId="2" fillId="13" borderId="35" xfId="2" applyFont="1" applyFill="1" applyBorder="1" applyAlignment="1">
      <alignment horizontal="right" vertical="center"/>
    </xf>
    <xf numFmtId="164" fontId="2" fillId="13" borderId="35" xfId="0" applyNumberFormat="1" applyFont="1" applyFill="1" applyBorder="1" applyAlignment="1">
      <alignment vertical="center"/>
    </xf>
    <xf numFmtId="164" fontId="2" fillId="13" borderId="35" xfId="0" applyNumberFormat="1" applyFont="1" applyFill="1" applyBorder="1" applyAlignment="1">
      <alignment horizontal="right" vertical="center"/>
    </xf>
    <xf numFmtId="1" fontId="2" fillId="13" borderId="35" xfId="0" applyNumberFormat="1" applyFont="1" applyFill="1" applyBorder="1" applyAlignment="1">
      <alignment vertical="center"/>
    </xf>
    <xf numFmtId="9" fontId="2" fillId="13" borderId="35" xfId="2" applyFont="1" applyFill="1" applyBorder="1" applyAlignment="1">
      <alignment vertical="center"/>
    </xf>
    <xf numFmtId="0" fontId="2" fillId="0" borderId="64" xfId="0" applyFont="1" applyBorder="1"/>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51" xfId="0" applyBorder="1" applyAlignment="1">
      <alignment wrapText="1"/>
    </xf>
    <xf numFmtId="0" fontId="0" fillId="0" borderId="35" xfId="0" applyBorder="1" applyAlignment="1">
      <alignment wrapText="1"/>
    </xf>
    <xf numFmtId="2" fontId="0" fillId="0" borderId="35" xfId="0" applyNumberFormat="1" applyBorder="1" applyAlignment="1">
      <alignment wrapText="1"/>
    </xf>
    <xf numFmtId="0" fontId="68" fillId="0" borderId="35" xfId="0" applyFont="1" applyBorder="1" applyAlignment="1">
      <alignment wrapText="1"/>
    </xf>
    <xf numFmtId="2" fontId="68" fillId="0" borderId="35" xfId="0" applyNumberFormat="1" applyFont="1" applyBorder="1" applyAlignment="1">
      <alignment wrapText="1"/>
    </xf>
    <xf numFmtId="0" fontId="2" fillId="0" borderId="55" xfId="0" applyFont="1" applyBorder="1" applyAlignment="1">
      <alignment horizontal="center"/>
    </xf>
    <xf numFmtId="0" fontId="68" fillId="0" borderId="67" xfId="0" applyFont="1" applyBorder="1" applyAlignment="1">
      <alignment horizontal="center" vertical="center" wrapText="1"/>
    </xf>
    <xf numFmtId="0" fontId="68" fillId="0" borderId="68" xfId="0" applyFont="1" applyBorder="1" applyAlignment="1">
      <alignment horizontal="center" vertical="center" wrapText="1"/>
    </xf>
    <xf numFmtId="0" fontId="68" fillId="0" borderId="69" xfId="0" applyFont="1" applyBorder="1" applyAlignment="1">
      <alignment horizontal="center" vertical="center" wrapText="1"/>
    </xf>
    <xf numFmtId="0" fontId="0" fillId="0" borderId="51" xfId="0" applyFont="1" applyBorder="1"/>
    <xf numFmtId="0" fontId="71" fillId="0" borderId="51" xfId="0" applyFont="1" applyBorder="1" applyAlignment="1">
      <alignment wrapText="1"/>
    </xf>
    <xf numFmtId="2" fontId="71" fillId="0" borderId="51" xfId="0" applyNumberFormat="1" applyFont="1" applyBorder="1" applyAlignment="1">
      <alignment wrapText="1"/>
    </xf>
    <xf numFmtId="0" fontId="0" fillId="0" borderId="35" xfId="0" applyFont="1" applyBorder="1"/>
    <xf numFmtId="0" fontId="71" fillId="0" borderId="35" xfId="0" applyFont="1" applyBorder="1" applyAlignment="1">
      <alignment wrapText="1"/>
    </xf>
    <xf numFmtId="2" fontId="71" fillId="0" borderId="35" xfId="0" applyNumberFormat="1" applyFont="1" applyBorder="1" applyAlignment="1">
      <alignment wrapText="1"/>
    </xf>
    <xf numFmtId="0" fontId="2" fillId="0" borderId="35" xfId="0" applyFont="1" applyBorder="1"/>
    <xf numFmtId="0" fontId="73" fillId="13" borderId="70" xfId="0" applyFont="1" applyFill="1" applyBorder="1" applyAlignment="1">
      <alignment horizontal="center" vertical="center" wrapText="1"/>
    </xf>
    <xf numFmtId="0" fontId="73" fillId="13" borderId="51" xfId="0" applyFont="1" applyFill="1" applyBorder="1" applyAlignment="1">
      <alignment horizontal="center" vertical="center" wrapText="1"/>
    </xf>
    <xf numFmtId="0" fontId="73" fillId="13" borderId="71" xfId="0" applyFont="1" applyFill="1" applyBorder="1" applyAlignment="1">
      <alignment horizontal="center" vertical="center" wrapText="1"/>
    </xf>
    <xf numFmtId="0" fontId="73" fillId="13" borderId="34" xfId="0" applyFont="1" applyFill="1" applyBorder="1" applyAlignment="1">
      <alignment horizontal="center" vertical="center" wrapText="1"/>
    </xf>
    <xf numFmtId="0" fontId="73" fillId="13" borderId="35" xfId="5" applyFont="1" applyFill="1" applyBorder="1" applyAlignment="1">
      <alignment horizontal="left" vertical="center" wrapText="1"/>
    </xf>
    <xf numFmtId="0" fontId="73" fillId="13" borderId="35" xfId="0" applyFont="1" applyFill="1" applyBorder="1" applyAlignment="1">
      <alignment horizontal="center" vertical="center" wrapText="1"/>
    </xf>
    <xf numFmtId="2" fontId="73" fillId="13" borderId="39" xfId="0" applyNumberFormat="1" applyFont="1" applyFill="1" applyBorder="1" applyAlignment="1">
      <alignment horizontal="center" vertical="center"/>
    </xf>
    <xf numFmtId="0" fontId="75" fillId="13" borderId="43" xfId="0" applyFont="1" applyFill="1" applyBorder="1" applyAlignment="1">
      <alignment horizontal="center" vertical="center" wrapText="1"/>
    </xf>
    <xf numFmtId="2" fontId="75" fillId="13" borderId="44" xfId="0" applyNumberFormat="1" applyFont="1" applyFill="1" applyBorder="1" applyAlignment="1">
      <alignment horizontal="center" vertical="center"/>
    </xf>
    <xf numFmtId="0" fontId="2" fillId="0" borderId="0" xfId="0" applyFont="1" applyAlignment="1">
      <alignment horizontal="center"/>
    </xf>
    <xf numFmtId="0" fontId="2" fillId="0" borderId="0" xfId="0" applyFont="1"/>
    <xf numFmtId="0" fontId="2" fillId="0" borderId="3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4" xfId="0" applyFont="1" applyBorder="1" applyAlignment="1">
      <alignment horizontal="center"/>
    </xf>
    <xf numFmtId="0" fontId="76" fillId="0" borderId="35" xfId="0" applyFont="1" applyBorder="1" applyAlignment="1">
      <alignment horizontal="left" vertical="center"/>
    </xf>
    <xf numFmtId="2" fontId="0" fillId="0" borderId="39" xfId="0" applyNumberFormat="1" applyBorder="1"/>
    <xf numFmtId="0" fontId="2" fillId="0" borderId="42" xfId="0" applyFont="1" applyBorder="1" applyAlignment="1">
      <alignment horizontal="center"/>
    </xf>
    <xf numFmtId="0" fontId="2" fillId="0" borderId="43" xfId="0" applyFont="1" applyBorder="1"/>
    <xf numFmtId="2" fontId="2" fillId="0" borderId="44" xfId="0" applyNumberFormat="1" applyFont="1" applyBorder="1"/>
    <xf numFmtId="0" fontId="77" fillId="0" borderId="0" xfId="0" applyFont="1"/>
    <xf numFmtId="0" fontId="79" fillId="0" borderId="0" xfId="0" applyFont="1"/>
    <xf numFmtId="0" fontId="79" fillId="0" borderId="26" xfId="0" applyFont="1" applyBorder="1" applyAlignment="1">
      <alignment horizontal="center" vertical="top" wrapText="1"/>
    </xf>
    <xf numFmtId="0" fontId="79" fillId="0" borderId="27" xfId="0" applyFont="1" applyBorder="1" applyAlignment="1">
      <alignment horizontal="center" vertical="top" wrapText="1"/>
    </xf>
    <xf numFmtId="0" fontId="79" fillId="0" borderId="0" xfId="0" applyFont="1" applyAlignment="1">
      <alignment horizontal="center" vertical="top" wrapText="1"/>
    </xf>
    <xf numFmtId="0" fontId="77" fillId="0" borderId="34" xfId="0" applyFont="1" applyBorder="1" applyAlignment="1">
      <alignment horizontal="center" vertical="top" wrapText="1"/>
    </xf>
    <xf numFmtId="0" fontId="77" fillId="0" borderId="35" xfId="0" applyFont="1" applyBorder="1" applyAlignment="1">
      <alignment horizontal="center" vertical="top" wrapText="1"/>
    </xf>
    <xf numFmtId="0" fontId="77" fillId="0" borderId="42" xfId="0" applyFont="1" applyBorder="1"/>
    <xf numFmtId="0" fontId="77" fillId="0" borderId="43" xfId="0" applyFont="1" applyBorder="1"/>
    <xf numFmtId="0" fontId="77" fillId="0" borderId="43" xfId="0" applyFont="1" applyBorder="1" applyAlignment="1">
      <alignment wrapText="1"/>
    </xf>
    <xf numFmtId="0" fontId="79" fillId="0" borderId="26" xfId="0" applyFont="1" applyBorder="1"/>
    <xf numFmtId="0" fontId="79" fillId="0" borderId="27" xfId="0" applyFont="1" applyBorder="1"/>
    <xf numFmtId="2" fontId="79" fillId="0" borderId="27" xfId="0" applyNumberFormat="1" applyFont="1" applyBorder="1"/>
    <xf numFmtId="2" fontId="79" fillId="0" borderId="30" xfId="0" applyNumberFormat="1" applyFont="1" applyBorder="1"/>
    <xf numFmtId="0" fontId="79" fillId="0" borderId="34" xfId="0" applyFont="1" applyBorder="1"/>
    <xf numFmtId="0" fontId="79" fillId="0" borderId="35" xfId="0" applyFont="1" applyBorder="1"/>
    <xf numFmtId="2" fontId="79" fillId="0" borderId="35" xfId="0" applyNumberFormat="1" applyFont="1" applyBorder="1"/>
    <xf numFmtId="2" fontId="79" fillId="0" borderId="39" xfId="0" applyNumberFormat="1" applyFont="1" applyBorder="1"/>
    <xf numFmtId="0" fontId="79" fillId="0" borderId="42" xfId="0" applyFont="1" applyBorder="1"/>
    <xf numFmtId="0" fontId="79" fillId="0" borderId="43" xfId="0" applyFont="1" applyBorder="1"/>
    <xf numFmtId="2" fontId="79" fillId="0" borderId="43" xfId="0" applyNumberFormat="1" applyFont="1" applyBorder="1"/>
    <xf numFmtId="2" fontId="79" fillId="0" borderId="44" xfId="0" applyNumberFormat="1" applyFont="1" applyBorder="1"/>
    <xf numFmtId="0" fontId="77" fillId="0" borderId="64" xfId="0" applyFont="1" applyBorder="1"/>
    <xf numFmtId="0" fontId="77" fillId="0" borderId="65" xfId="0" applyFont="1" applyBorder="1"/>
    <xf numFmtId="2" fontId="77" fillId="0" borderId="65" xfId="0" applyNumberFormat="1" applyFont="1" applyBorder="1"/>
    <xf numFmtId="2" fontId="77" fillId="0" borderId="66" xfId="0" applyNumberFormat="1" applyFont="1" applyBorder="1"/>
    <xf numFmtId="2" fontId="79" fillId="0" borderId="0" xfId="0" applyNumberFormat="1" applyFont="1"/>
    <xf numFmtId="0" fontId="2" fillId="0" borderId="0" xfId="0" applyFont="1" applyAlignment="1">
      <alignment vertical="center"/>
    </xf>
    <xf numFmtId="0" fontId="2" fillId="0" borderId="0" xfId="0" applyFont="1" applyAlignment="1">
      <alignment vertical="top"/>
    </xf>
    <xf numFmtId="0" fontId="2" fillId="0" borderId="35" xfId="0" applyFont="1" applyBorder="1" applyAlignment="1">
      <alignment horizontal="center" vertical="top"/>
    </xf>
    <xf numFmtId="0" fontId="2" fillId="0" borderId="35" xfId="0" applyFont="1" applyBorder="1" applyAlignment="1">
      <alignment horizontal="center" vertical="top" wrapText="1"/>
    </xf>
    <xf numFmtId="0" fontId="2" fillId="0" borderId="35" xfId="0" applyFont="1" applyBorder="1" applyAlignment="1">
      <alignment vertical="top"/>
    </xf>
    <xf numFmtId="0" fontId="2" fillId="0" borderId="35" xfId="0" applyFont="1" applyBorder="1" applyAlignment="1">
      <alignment horizontal="center"/>
    </xf>
    <xf numFmtId="0" fontId="2" fillId="0" borderId="48" xfId="0" applyFont="1" applyBorder="1"/>
    <xf numFmtId="0" fontId="80" fillId="0" borderId="0" xfId="0" applyFont="1" applyAlignment="1">
      <alignment vertical="center"/>
    </xf>
    <xf numFmtId="0" fontId="49" fillId="0" borderId="35" xfId="0" applyFont="1" applyBorder="1" applyAlignment="1">
      <alignment horizontal="center"/>
    </xf>
    <xf numFmtId="0" fontId="49" fillId="0" borderId="35" xfId="0" applyFont="1" applyBorder="1" applyAlignment="1">
      <alignment horizontal="center" vertical="center" wrapText="1"/>
    </xf>
    <xf numFmtId="0" fontId="50" fillId="0" borderId="35" xfId="0" applyFont="1" applyBorder="1" applyAlignment="1">
      <alignment wrapText="1"/>
    </xf>
    <xf numFmtId="0" fontId="51" fillId="0" borderId="53" xfId="0" applyFont="1" applyBorder="1" applyAlignment="1">
      <alignment horizontal="center" vertical="center" wrapText="1"/>
    </xf>
    <xf numFmtId="0" fontId="51" fillId="0" borderId="51" xfId="0" applyFont="1" applyBorder="1" applyAlignment="1">
      <alignment horizontal="center" vertical="center" wrapText="1"/>
    </xf>
    <xf numFmtId="1" fontId="29" fillId="0" borderId="48" xfId="0" applyNumberFormat="1" applyFont="1"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29" fillId="0" borderId="48" xfId="0" applyFont="1" applyBorder="1" applyAlignment="1">
      <alignment horizontal="center" vertical="top" wrapText="1"/>
    </xf>
    <xf numFmtId="0" fontId="29" fillId="0" borderId="47" xfId="0" applyFont="1" applyBorder="1" applyAlignment="1">
      <alignment horizontal="center" vertical="top" wrapText="1"/>
    </xf>
    <xf numFmtId="0" fontId="0" fillId="0" borderId="47" xfId="0" applyBorder="1" applyAlignment="1">
      <alignment horizontal="center" vertical="top" wrapText="1"/>
    </xf>
    <xf numFmtId="0" fontId="56" fillId="0" borderId="26" xfId="0" applyFont="1" applyBorder="1" applyAlignment="1">
      <alignment horizontal="center"/>
    </xf>
    <xf numFmtId="0" fontId="56" fillId="0" borderId="27" xfId="0" applyFont="1" applyBorder="1" applyAlignment="1">
      <alignment horizontal="center"/>
    </xf>
    <xf numFmtId="0" fontId="56" fillId="0" borderId="30" xfId="0" applyFont="1" applyBorder="1" applyAlignment="1">
      <alignment horizontal="center"/>
    </xf>
    <xf numFmtId="0" fontId="2" fillId="15" borderId="42" xfId="0" applyFont="1" applyFill="1" applyBorder="1" applyAlignment="1">
      <alignment horizontal="center"/>
    </xf>
    <xf numFmtId="0" fontId="2" fillId="15" borderId="43" xfId="0" applyFont="1" applyFill="1" applyBorder="1" applyAlignment="1">
      <alignment horizontal="center"/>
    </xf>
    <xf numFmtId="0" fontId="58" fillId="0" borderId="21" xfId="0" applyFont="1" applyBorder="1" applyAlignment="1">
      <alignment horizontal="center"/>
    </xf>
    <xf numFmtId="0" fontId="59" fillId="16" borderId="54" xfId="0" applyFont="1" applyFill="1" applyBorder="1" applyAlignment="1">
      <alignment horizontal="center" vertical="center"/>
    </xf>
    <xf numFmtId="0" fontId="59" fillId="16" borderId="58" xfId="0" applyFont="1" applyFill="1" applyBorder="1" applyAlignment="1">
      <alignment horizontal="center" vertical="center"/>
    </xf>
    <xf numFmtId="0" fontId="60" fillId="16" borderId="54" xfId="0" applyFont="1" applyFill="1" applyBorder="1" applyAlignment="1">
      <alignment horizontal="center" vertical="center" wrapText="1"/>
    </xf>
    <xf numFmtId="0" fontId="60" fillId="16" borderId="58" xfId="0" applyFont="1" applyFill="1" applyBorder="1" applyAlignment="1">
      <alignment horizontal="center" vertical="center" wrapText="1"/>
    </xf>
    <xf numFmtId="0" fontId="59" fillId="16" borderId="55" xfId="0" applyFont="1" applyFill="1" applyBorder="1" applyAlignment="1">
      <alignment horizontal="center" vertical="center" wrapText="1"/>
    </xf>
    <xf numFmtId="0" fontId="59" fillId="16" borderId="56" xfId="0" applyFont="1" applyFill="1" applyBorder="1" applyAlignment="1">
      <alignment horizontal="center" vertical="center" wrapText="1"/>
    </xf>
    <xf numFmtId="0" fontId="59" fillId="16" borderId="24" xfId="0" applyFont="1" applyFill="1" applyBorder="1" applyAlignment="1">
      <alignment horizontal="center" vertical="center" wrapText="1"/>
    </xf>
    <xf numFmtId="0" fontId="59" fillId="16" borderId="60" xfId="0" applyFont="1" applyFill="1" applyBorder="1" applyAlignment="1">
      <alignment horizontal="center" vertical="center" wrapText="1"/>
    </xf>
    <xf numFmtId="0" fontId="59" fillId="16" borderId="54" xfId="0" applyFont="1" applyFill="1" applyBorder="1" applyAlignment="1">
      <alignment horizontal="center" vertical="center" wrapText="1"/>
    </xf>
    <xf numFmtId="0" fontId="59" fillId="16" borderId="58" xfId="0" applyFont="1" applyFill="1" applyBorder="1" applyAlignment="1">
      <alignment horizontal="center" vertical="center" wrapText="1"/>
    </xf>
    <xf numFmtId="0" fontId="63" fillId="20" borderId="55" xfId="0" applyFont="1" applyFill="1" applyBorder="1" applyAlignment="1">
      <alignment horizontal="center" vertical="center" wrapText="1"/>
    </xf>
    <xf numFmtId="0" fontId="63" fillId="20" borderId="63" xfId="0" applyFont="1" applyFill="1" applyBorder="1" applyAlignment="1">
      <alignment horizontal="center" vertical="center" wrapText="1"/>
    </xf>
    <xf numFmtId="0" fontId="63" fillId="20" borderId="57" xfId="0" applyFont="1" applyFill="1" applyBorder="1" applyAlignment="1">
      <alignment horizontal="center" vertical="center" wrapText="1"/>
    </xf>
    <xf numFmtId="0" fontId="63" fillId="21" borderId="55" xfId="0" applyFont="1" applyFill="1" applyBorder="1" applyAlignment="1">
      <alignment horizontal="center" vertical="center"/>
    </xf>
    <xf numFmtId="0" fontId="63" fillId="21" borderId="63" xfId="0" applyFont="1" applyFill="1" applyBorder="1" applyAlignment="1">
      <alignment horizontal="center" vertical="center"/>
    </xf>
    <xf numFmtId="0" fontId="63" fillId="21" borderId="57" xfId="0" applyFont="1" applyFill="1" applyBorder="1" applyAlignment="1">
      <alignment horizontal="center" vertical="center"/>
    </xf>
    <xf numFmtId="0" fontId="67" fillId="13" borderId="55" xfId="0" applyFont="1" applyFill="1" applyBorder="1" applyAlignment="1">
      <alignment horizontal="center"/>
    </xf>
    <xf numFmtId="0" fontId="2" fillId="13" borderId="63" xfId="0" applyFont="1" applyFill="1" applyBorder="1" applyAlignment="1">
      <alignment horizontal="center"/>
    </xf>
    <xf numFmtId="0" fontId="2" fillId="13" borderId="57" xfId="0" applyFont="1" applyFill="1" applyBorder="1" applyAlignment="1">
      <alignment horizontal="center"/>
    </xf>
    <xf numFmtId="0" fontId="68" fillId="0" borderId="3" xfId="0"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2" fontId="6" fillId="0" borderId="1" xfId="0" applyNumberFormat="1"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horizontal="right"/>
    </xf>
    <xf numFmtId="0" fontId="2" fillId="0" borderId="2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79" fillId="0" borderId="0" xfId="0" applyFont="1" applyAlignment="1">
      <alignment horizontal="left" wrapText="1"/>
    </xf>
    <xf numFmtId="0" fontId="77" fillId="0" borderId="0" xfId="0" applyFont="1" applyAlignment="1">
      <alignment horizontal="center"/>
    </xf>
    <xf numFmtId="0" fontId="78" fillId="0" borderId="0" xfId="0" applyFont="1" applyAlignment="1">
      <alignment horizontal="center"/>
    </xf>
    <xf numFmtId="0" fontId="77" fillId="0" borderId="72" xfId="0" applyFont="1" applyBorder="1" applyAlignment="1">
      <alignment horizontal="center" vertical="top" wrapText="1"/>
    </xf>
    <xf numFmtId="0" fontId="77" fillId="0" borderId="73" xfId="0" applyFont="1" applyBorder="1" applyAlignment="1">
      <alignment horizontal="center" vertical="top" wrapText="1"/>
    </xf>
    <xf numFmtId="0" fontId="77" fillId="0" borderId="74" xfId="0" applyFont="1" applyBorder="1" applyAlignment="1">
      <alignment horizontal="center" vertical="top" wrapText="1"/>
    </xf>
    <xf numFmtId="0" fontId="77" fillId="0" borderId="48" xfId="0" applyFont="1" applyBorder="1" applyAlignment="1">
      <alignment horizontal="center" vertical="top" wrapText="1"/>
    </xf>
    <xf numFmtId="0" fontId="77" fillId="0" borderId="49" xfId="0" applyFont="1" applyBorder="1" applyAlignment="1">
      <alignment horizontal="center" vertical="top" wrapText="1"/>
    </xf>
    <xf numFmtId="0" fontId="77" fillId="0" borderId="53" xfId="0" applyFont="1" applyBorder="1" applyAlignment="1">
      <alignment horizontal="center" vertical="top" wrapText="1"/>
    </xf>
    <xf numFmtId="0" fontId="77" fillId="0" borderId="76" xfId="0" applyFont="1" applyBorder="1" applyAlignment="1">
      <alignment horizontal="center" vertical="top" wrapText="1"/>
    </xf>
    <xf numFmtId="0" fontId="77" fillId="0" borderId="75" xfId="0" applyFont="1" applyBorder="1" applyAlignment="1">
      <alignment horizontal="center" vertical="top" wrapText="1"/>
    </xf>
    <xf numFmtId="0" fontId="77" fillId="0" borderId="77" xfId="0" applyFont="1" applyBorder="1" applyAlignment="1">
      <alignment horizontal="center" vertical="top"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wrapText="1"/>
    </xf>
    <xf numFmtId="0" fontId="4" fillId="0" borderId="1" xfId="0" applyFont="1" applyBorder="1" applyAlignment="1">
      <alignment horizontal="center" wrapText="1"/>
    </xf>
    <xf numFmtId="0" fontId="15" fillId="0" borderId="9"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11" xfId="3" applyFont="1" applyBorder="1" applyAlignment="1">
      <alignment horizontal="center" vertical="center" wrapText="1"/>
    </xf>
    <xf numFmtId="0" fontId="15" fillId="0" borderId="12" xfId="3" applyFont="1" applyBorder="1" applyAlignment="1">
      <alignment horizontal="center" vertical="center" wrapText="1"/>
    </xf>
    <xf numFmtId="0" fontId="16" fillId="0" borderId="9" xfId="3"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5" fillId="0" borderId="9" xfId="3" applyFont="1" applyBorder="1" applyAlignment="1">
      <alignment horizontal="center" wrapText="1"/>
    </xf>
    <xf numFmtId="0" fontId="4" fillId="0" borderId="10" xfId="3" applyFont="1" applyBorder="1" applyAlignment="1">
      <alignment horizontal="center" vertical="center" wrapText="1"/>
    </xf>
    <xf numFmtId="0" fontId="4" fillId="0" borderId="11"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9" xfId="3" applyFont="1" applyBorder="1" applyAlignment="1">
      <alignment horizontal="center" vertical="center" wrapText="1"/>
    </xf>
    <xf numFmtId="0" fontId="13" fillId="0" borderId="1" xfId="0" applyFont="1" applyBorder="1" applyAlignment="1">
      <alignment horizontal="left" vertical="center" wrapText="1"/>
    </xf>
    <xf numFmtId="0" fontId="17" fillId="0" borderId="1" xfId="0" applyFont="1" applyBorder="1" applyAlignment="1">
      <alignment horizontal="left" wrapText="1"/>
    </xf>
    <xf numFmtId="0" fontId="13" fillId="0" borderId="1" xfId="0" applyFont="1" applyBorder="1" applyAlignment="1">
      <alignment horizontal="center" vertical="center" wrapText="1"/>
    </xf>
    <xf numFmtId="0" fontId="4" fillId="0" borderId="13" xfId="3" applyFont="1" applyBorder="1" applyAlignment="1">
      <alignment horizontal="center" vertical="top" wrapText="1"/>
    </xf>
    <xf numFmtId="0" fontId="4" fillId="0" borderId="14" xfId="3" applyFont="1" applyBorder="1" applyAlignment="1">
      <alignment horizontal="center" vertical="top" wrapText="1"/>
    </xf>
    <xf numFmtId="0" fontId="4" fillId="0" borderId="1" xfId="3" applyFont="1" applyBorder="1" applyAlignment="1">
      <alignment horizontal="center" vertical="top" wrapText="1"/>
    </xf>
    <xf numFmtId="0" fontId="15" fillId="0" borderId="8" xfId="3" applyFont="1" applyBorder="1" applyAlignment="1">
      <alignment horizontal="center" vertical="center" wrapText="1"/>
    </xf>
    <xf numFmtId="0" fontId="15" fillId="0" borderId="17" xfId="3" applyFont="1" applyBorder="1" applyAlignment="1">
      <alignment horizontal="center" vertical="center" wrapText="1"/>
    </xf>
    <xf numFmtId="0" fontId="15" fillId="0" borderId="18" xfId="3" applyFont="1" applyBorder="1" applyAlignment="1">
      <alignment horizontal="center" vertical="center" wrapText="1"/>
    </xf>
    <xf numFmtId="0" fontId="15" fillId="0" borderId="15" xfId="3" applyFont="1" applyBorder="1" applyAlignment="1">
      <alignment horizontal="center" vertical="center" wrapText="1"/>
    </xf>
    <xf numFmtId="0" fontId="4" fillId="0" borderId="8"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19" xfId="3" applyFont="1" applyBorder="1" applyAlignment="1">
      <alignment horizontal="center" vertical="center" wrapText="1"/>
    </xf>
    <xf numFmtId="0" fontId="15" fillId="0" borderId="8" xfId="3" applyFont="1" applyBorder="1" applyAlignment="1">
      <alignment horizontal="center" wrapText="1"/>
    </xf>
    <xf numFmtId="0" fontId="11" fillId="0" borderId="0" xfId="0" applyFont="1" applyAlignment="1">
      <alignment horizontal="left" vertical="center" wrapText="1"/>
    </xf>
    <xf numFmtId="0" fontId="12" fillId="0" borderId="0" xfId="0" applyFont="1" applyAlignment="1">
      <alignment horizontal="left" wrapText="1"/>
    </xf>
    <xf numFmtId="0" fontId="11" fillId="0" borderId="0" xfId="0" applyFont="1" applyAlignment="1">
      <alignment horizontal="center" vertical="center" wrapText="1"/>
    </xf>
    <xf numFmtId="0" fontId="15" fillId="0" borderId="1" xfId="3" applyFont="1" applyBorder="1" applyAlignment="1">
      <alignment horizontal="center" vertic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2" fontId="12" fillId="0" borderId="5" xfId="0" applyNumberFormat="1" applyFont="1" applyBorder="1" applyAlignment="1">
      <alignment horizontal="center" wrapText="1"/>
    </xf>
    <xf numFmtId="2" fontId="12" fillId="0" borderId="6" xfId="0" applyNumberFormat="1" applyFont="1" applyBorder="1" applyAlignment="1">
      <alignment horizontal="center" wrapText="1"/>
    </xf>
    <xf numFmtId="2" fontId="12" fillId="0" borderId="7" xfId="0" applyNumberFormat="1" applyFont="1" applyBorder="1" applyAlignment="1">
      <alignment horizontal="center" wrapText="1"/>
    </xf>
    <xf numFmtId="0" fontId="13" fillId="12" borderId="23" xfId="0" applyFont="1" applyFill="1" applyBorder="1" applyAlignment="1">
      <alignment horizontal="center" vertical="center" wrapText="1"/>
    </xf>
    <xf numFmtId="0" fontId="13" fillId="12" borderId="24" xfId="0" applyFont="1" applyFill="1" applyBorder="1" applyAlignment="1">
      <alignment horizontal="center" vertical="center" wrapText="1"/>
    </xf>
    <xf numFmtId="0" fontId="13" fillId="12" borderId="31" xfId="0" applyFont="1" applyFill="1" applyBorder="1" applyAlignment="1">
      <alignment horizontal="center" vertical="center" wrapText="1"/>
    </xf>
    <xf numFmtId="0" fontId="13" fillId="12" borderId="32" xfId="0" applyFont="1" applyFill="1" applyBorder="1" applyAlignment="1">
      <alignment horizontal="center" vertical="center" wrapText="1"/>
    </xf>
    <xf numFmtId="0" fontId="13" fillId="3" borderId="34" xfId="0" applyFont="1" applyFill="1" applyBorder="1" applyAlignment="1">
      <alignment horizontal="center" vertical="center"/>
    </xf>
    <xf numFmtId="0" fontId="13" fillId="3" borderId="35" xfId="0" applyFont="1" applyFill="1" applyBorder="1" applyAlignment="1">
      <alignment horizontal="center" vertical="center"/>
    </xf>
    <xf numFmtId="0" fontId="13" fillId="10" borderId="23" xfId="0" applyFont="1" applyFill="1" applyBorder="1" applyAlignment="1">
      <alignment horizontal="center" wrapText="1"/>
    </xf>
    <xf numFmtId="0" fontId="13" fillId="10" borderId="24" xfId="0" applyFont="1" applyFill="1" applyBorder="1" applyAlignment="1">
      <alignment horizontal="center" wrapText="1"/>
    </xf>
    <xf numFmtId="0" fontId="13" fillId="10" borderId="40" xfId="0" applyFont="1" applyFill="1" applyBorder="1" applyAlignment="1">
      <alignment horizontal="center" wrapText="1"/>
    </xf>
    <xf numFmtId="0" fontId="13" fillId="10" borderId="38" xfId="0" applyFont="1" applyFill="1" applyBorder="1" applyAlignment="1">
      <alignment horizontal="center" wrapText="1"/>
    </xf>
    <xf numFmtId="0" fontId="13" fillId="8" borderId="23"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27" xfId="0" applyFont="1" applyFill="1" applyBorder="1" applyAlignment="1">
      <alignment horizontal="center" vertical="center" wrapText="1"/>
    </xf>
    <xf numFmtId="0" fontId="13" fillId="11" borderId="34" xfId="0" applyFont="1" applyFill="1" applyBorder="1" applyAlignment="1">
      <alignment horizontal="center" vertical="center" wrapText="1"/>
    </xf>
    <xf numFmtId="0" fontId="13" fillId="11" borderId="35" xfId="0" applyFont="1" applyFill="1" applyBorder="1" applyAlignment="1">
      <alignment horizontal="center" vertical="center" wrapText="1"/>
    </xf>
    <xf numFmtId="0" fontId="13" fillId="11" borderId="30" xfId="0" applyFont="1" applyFill="1" applyBorder="1" applyAlignment="1">
      <alignment horizontal="center" vertical="center" wrapText="1"/>
    </xf>
    <xf numFmtId="0" fontId="13" fillId="11" borderId="39"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13" fillId="7" borderId="27" xfId="0" applyFont="1" applyFill="1" applyBorder="1" applyAlignment="1">
      <alignment horizontal="center" vertical="center"/>
    </xf>
    <xf numFmtId="0" fontId="13" fillId="7" borderId="35" xfId="0" applyFont="1" applyFill="1" applyBorder="1" applyAlignment="1">
      <alignment horizontal="center" vertical="center"/>
    </xf>
    <xf numFmtId="0" fontId="13" fillId="7" borderId="27" xfId="0" applyFont="1" applyFill="1" applyBorder="1" applyAlignment="1">
      <alignment horizontal="center" vertical="center" wrapText="1"/>
    </xf>
    <xf numFmtId="0" fontId="13" fillId="7" borderId="35"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5" xfId="0" applyFont="1" applyBorder="1" applyAlignment="1">
      <alignment horizontal="center" vertical="center"/>
    </xf>
    <xf numFmtId="0" fontId="13" fillId="0" borderId="33" xfId="0" applyFont="1" applyBorder="1" applyAlignment="1">
      <alignment horizontal="center" vertical="center"/>
    </xf>
    <xf numFmtId="0" fontId="13" fillId="0" borderId="41" xfId="0" applyFont="1" applyBorder="1" applyAlignment="1">
      <alignment horizontal="center" vertical="center"/>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0" xfId="0" applyFont="1" applyAlignment="1">
      <alignment wrapText="1"/>
    </xf>
    <xf numFmtId="2" fontId="17" fillId="0" borderId="0" xfId="0" applyNumberFormat="1" applyFont="1" applyAlignment="1">
      <alignment wrapText="1"/>
    </xf>
    <xf numFmtId="0" fontId="18" fillId="0" borderId="1" xfId="0" applyFont="1" applyBorder="1" applyAlignment="1">
      <alignment horizontal="center" wrapText="1"/>
    </xf>
    <xf numFmtId="0" fontId="17" fillId="5" borderId="20" xfId="0" applyFont="1" applyFill="1" applyBorder="1" applyAlignment="1">
      <alignment horizontal="center"/>
    </xf>
    <xf numFmtId="0" fontId="17" fillId="5" borderId="21" xfId="0" applyFont="1" applyFill="1" applyBorder="1" applyAlignment="1">
      <alignment horizontal="center"/>
    </xf>
    <xf numFmtId="0" fontId="17" fillId="5" borderId="22" xfId="0" applyFont="1" applyFill="1" applyBorder="1" applyAlignment="1">
      <alignment horizontal="center"/>
    </xf>
    <xf numFmtId="0" fontId="17" fillId="6" borderId="20" xfId="0" applyFont="1" applyFill="1" applyBorder="1" applyAlignment="1">
      <alignment horizontal="center"/>
    </xf>
    <xf numFmtId="0" fontId="17" fillId="6" borderId="21" xfId="0" applyFont="1" applyFill="1" applyBorder="1" applyAlignment="1">
      <alignment horizontal="center"/>
    </xf>
    <xf numFmtId="0" fontId="17" fillId="6" borderId="22" xfId="0" applyFont="1" applyFill="1" applyBorder="1" applyAlignment="1">
      <alignment horizontal="center"/>
    </xf>
    <xf numFmtId="0" fontId="17" fillId="4" borderId="23"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7" borderId="26" xfId="0" applyFont="1" applyFill="1" applyBorder="1" applyAlignment="1">
      <alignment horizontal="center" vertical="center"/>
    </xf>
    <xf numFmtId="0" fontId="13" fillId="7" borderId="34" xfId="0" applyFont="1" applyFill="1" applyBorder="1" applyAlignment="1">
      <alignment horizontal="center" vertical="center"/>
    </xf>
    <xf numFmtId="0" fontId="70" fillId="0" borderId="26" xfId="0" applyFont="1" applyBorder="1" applyAlignment="1">
      <alignment horizontal="center" wrapText="1"/>
    </xf>
    <xf numFmtId="0" fontId="70" fillId="0" borderId="27" xfId="0" applyFont="1" applyBorder="1" applyAlignment="1">
      <alignment horizontal="center" wrapText="1"/>
    </xf>
    <xf numFmtId="0" fontId="70" fillId="0" borderId="30" xfId="0" applyFont="1" applyBorder="1" applyAlignment="1">
      <alignment horizontal="center" wrapText="1"/>
    </xf>
    <xf numFmtId="0" fontId="70" fillId="0" borderId="42" xfId="0" applyFont="1" applyBorder="1" applyAlignment="1">
      <alignment horizontal="center" wrapText="1"/>
    </xf>
    <xf numFmtId="0" fontId="70" fillId="0" borderId="43" xfId="0" applyFont="1" applyBorder="1" applyAlignment="1">
      <alignment horizontal="center" wrapText="1"/>
    </xf>
    <xf numFmtId="0" fontId="70" fillId="0" borderId="44" xfId="0" applyFont="1" applyBorder="1" applyAlignment="1">
      <alignment horizontal="center" wrapText="1"/>
    </xf>
    <xf numFmtId="0" fontId="70" fillId="0" borderId="55" xfId="0" applyFont="1" applyBorder="1" applyAlignment="1">
      <alignment horizontal="center" wrapText="1"/>
    </xf>
    <xf numFmtId="0" fontId="70" fillId="0" borderId="63" xfId="0" applyFont="1" applyBorder="1" applyAlignment="1">
      <alignment horizontal="center" wrapText="1"/>
    </xf>
    <xf numFmtId="0" fontId="70" fillId="0" borderId="57" xfId="0" applyFont="1" applyBorder="1" applyAlignment="1">
      <alignment horizontal="center" wrapText="1"/>
    </xf>
    <xf numFmtId="0" fontId="4" fillId="0" borderId="35" xfId="0" applyFont="1" applyBorder="1" applyAlignment="1">
      <alignment horizontal="center" vertical="center" wrapText="1"/>
    </xf>
    <xf numFmtId="0" fontId="5" fillId="0" borderId="35" xfId="0" applyFont="1" applyBorder="1" applyAlignment="1">
      <alignment horizontal="center" vertical="center" wrapText="1"/>
    </xf>
    <xf numFmtId="2" fontId="10" fillId="0" borderId="35" xfId="0" applyNumberFormat="1" applyFont="1" applyBorder="1" applyAlignment="1">
      <alignment horizontal="center" wrapText="1"/>
    </xf>
    <xf numFmtId="0" fontId="7" fillId="0" borderId="35" xfId="0" applyFont="1" applyBorder="1" applyAlignment="1">
      <alignment horizontal="center"/>
    </xf>
    <xf numFmtId="0" fontId="75" fillId="13" borderId="42" xfId="0" applyFont="1" applyFill="1" applyBorder="1" applyAlignment="1">
      <alignment horizontal="center" vertical="center" wrapText="1"/>
    </xf>
    <xf numFmtId="0" fontId="75" fillId="13" borderId="43" xfId="0" applyFont="1" applyFill="1" applyBorder="1" applyAlignment="1">
      <alignment horizontal="center" vertical="center" wrapText="1"/>
    </xf>
    <xf numFmtId="0" fontId="72" fillId="0" borderId="64" xfId="0" applyFont="1" applyBorder="1" applyAlignment="1">
      <alignment horizontal="center" vertical="center" wrapText="1"/>
    </xf>
    <xf numFmtId="0" fontId="72" fillId="0" borderId="65" xfId="0" applyFont="1" applyBorder="1" applyAlignment="1">
      <alignment horizontal="center" vertical="center" wrapText="1"/>
    </xf>
    <xf numFmtId="0" fontId="72" fillId="0" borderId="66" xfId="0" applyFont="1" applyBorder="1" applyAlignment="1">
      <alignment horizontal="center" vertical="center" wrapText="1"/>
    </xf>
    <xf numFmtId="0" fontId="73" fillId="13" borderId="26" xfId="0" applyFont="1" applyFill="1" applyBorder="1" applyAlignment="1">
      <alignment horizontal="center" vertical="center" wrapText="1"/>
    </xf>
    <xf numFmtId="0" fontId="73" fillId="13" borderId="42" xfId="0" applyFont="1" applyFill="1" applyBorder="1" applyAlignment="1">
      <alignment horizontal="center" vertical="center" wrapText="1"/>
    </xf>
    <xf numFmtId="0" fontId="73" fillId="13" borderId="27" xfId="0" applyFont="1" applyFill="1" applyBorder="1" applyAlignment="1">
      <alignment horizontal="center" vertical="center" wrapText="1"/>
    </xf>
    <xf numFmtId="0" fontId="73" fillId="13" borderId="43" xfId="0" applyFont="1" applyFill="1" applyBorder="1" applyAlignment="1">
      <alignment horizontal="center" vertical="center" wrapText="1"/>
    </xf>
    <xf numFmtId="0" fontId="73" fillId="13" borderId="30" xfId="0" applyFont="1" applyFill="1" applyBorder="1" applyAlignment="1">
      <alignment horizontal="center" vertical="center" wrapText="1"/>
    </xf>
    <xf numFmtId="0" fontId="73" fillId="13" borderId="44" xfId="0" applyFont="1" applyFill="1" applyBorder="1" applyAlignment="1">
      <alignment horizontal="center" vertical="center" wrapText="1"/>
    </xf>
    <xf numFmtId="2" fontId="15" fillId="0" borderId="48" xfId="0" applyNumberFormat="1" applyFont="1" applyBorder="1" applyAlignment="1">
      <alignment horizontal="center" wrapText="1"/>
    </xf>
    <xf numFmtId="2" fontId="15" fillId="0" borderId="47" xfId="0" applyNumberFormat="1" applyFont="1" applyBorder="1" applyAlignment="1">
      <alignment horizontal="center" wrapText="1"/>
    </xf>
    <xf numFmtId="2" fontId="15" fillId="0" borderId="49" xfId="0" applyNumberFormat="1" applyFont="1" applyBorder="1" applyAlignment="1">
      <alignment horizontal="center" wrapText="1"/>
    </xf>
    <xf numFmtId="0" fontId="4" fillId="0" borderId="35" xfId="0" applyFont="1" applyBorder="1" applyAlignment="1">
      <alignment horizontal="center" wrapText="1"/>
    </xf>
    <xf numFmtId="0" fontId="5" fillId="0" borderId="47" xfId="0" applyFont="1" applyBorder="1" applyAlignment="1">
      <alignment horizontal="center" wrapText="1"/>
    </xf>
    <xf numFmtId="0" fontId="5" fillId="0" borderId="46" xfId="0" applyFont="1" applyBorder="1" applyAlignment="1">
      <alignment horizontal="center" vertical="center" wrapText="1"/>
    </xf>
    <xf numFmtId="0" fontId="0" fillId="0" borderId="0" xfId="0" applyAlignment="1">
      <alignment wrapText="1"/>
    </xf>
    <xf numFmtId="0" fontId="5" fillId="3" borderId="48" xfId="0" applyFont="1" applyFill="1" applyBorder="1" applyAlignment="1">
      <alignment horizontal="center" vertical="center" wrapText="1"/>
    </xf>
    <xf numFmtId="0" fontId="0" fillId="3" borderId="47" xfId="0" applyFill="1" applyBorder="1" applyAlignment="1">
      <alignment horizontal="center" vertical="center" wrapText="1"/>
    </xf>
    <xf numFmtId="0" fontId="5" fillId="3" borderId="35" xfId="0" applyFont="1" applyFill="1" applyBorder="1" applyAlignment="1">
      <alignment horizontal="center" vertical="center" wrapText="1"/>
    </xf>
    <xf numFmtId="0" fontId="0" fillId="3" borderId="35" xfId="0" applyFill="1" applyBorder="1" applyAlignment="1">
      <alignment horizontal="center" vertical="center" wrapText="1"/>
    </xf>
    <xf numFmtId="2" fontId="10" fillId="0" borderId="48" xfId="0" applyNumberFormat="1" applyFont="1" applyBorder="1" applyAlignment="1">
      <alignment horizontal="center" wrapText="1"/>
    </xf>
    <xf numFmtId="2" fontId="10" fillId="0" borderId="47" xfId="0" applyNumberFormat="1" applyFont="1" applyBorder="1" applyAlignment="1">
      <alignment horizontal="center" wrapText="1"/>
    </xf>
    <xf numFmtId="2" fontId="10" fillId="0" borderId="49" xfId="0" applyNumberFormat="1" applyFont="1" applyBorder="1" applyAlignment="1">
      <alignment horizontal="center" wrapText="1"/>
    </xf>
    <xf numFmtId="0" fontId="2" fillId="0" borderId="35" xfId="0" applyFont="1" applyBorder="1" applyAlignment="1">
      <alignment horizontal="center" vertical="top" wrapText="1"/>
    </xf>
    <xf numFmtId="0" fontId="2" fillId="0" borderId="53" xfId="0" applyFont="1" applyBorder="1" applyAlignment="1">
      <alignment horizontal="center" vertical="top" wrapText="1"/>
    </xf>
    <xf numFmtId="0" fontId="2" fillId="0" borderId="52" xfId="0" applyFont="1" applyBorder="1" applyAlignment="1">
      <alignment horizontal="center" vertical="top" wrapText="1"/>
    </xf>
    <xf numFmtId="0" fontId="2" fillId="4" borderId="35" xfId="0" applyFont="1" applyFill="1" applyBorder="1" applyAlignment="1">
      <alignment horizontal="center" vertical="top"/>
    </xf>
    <xf numFmtId="0" fontId="2" fillId="4" borderId="35" xfId="0" applyFont="1" applyFill="1" applyBorder="1" applyAlignment="1">
      <alignment horizontal="center" vertical="top" wrapText="1"/>
    </xf>
    <xf numFmtId="0" fontId="2" fillId="0" borderId="51" xfId="0" applyFont="1" applyBorder="1" applyAlignment="1">
      <alignment horizontal="center" vertical="top" wrapText="1"/>
    </xf>
    <xf numFmtId="0" fontId="2" fillId="0" borderId="48" xfId="0" applyFont="1" applyBorder="1" applyAlignment="1">
      <alignment horizontal="center" vertical="top" wrapText="1"/>
    </xf>
    <xf numFmtId="0" fontId="2" fillId="0" borderId="47" xfId="0" applyFont="1" applyBorder="1" applyAlignment="1">
      <alignment horizontal="center" vertical="top" wrapText="1"/>
    </xf>
    <xf numFmtId="0" fontId="2" fillId="0" borderId="49" xfId="0" applyFont="1" applyBorder="1" applyAlignment="1">
      <alignment horizontal="center" vertical="top" wrapText="1"/>
    </xf>
    <xf numFmtId="0" fontId="80" fillId="0" borderId="0" xfId="0" applyFont="1" applyAlignment="1">
      <alignment horizontal="left" vertical="center"/>
    </xf>
    <xf numFmtId="0" fontId="2" fillId="0" borderId="53" xfId="0" applyFont="1" applyBorder="1" applyAlignment="1">
      <alignment horizontal="center" vertical="top"/>
    </xf>
    <xf numFmtId="0" fontId="2" fillId="0" borderId="52" xfId="0" applyFont="1" applyBorder="1" applyAlignment="1">
      <alignment horizontal="center" vertical="top"/>
    </xf>
    <xf numFmtId="0" fontId="81" fillId="0" borderId="53" xfId="0" applyFont="1" applyBorder="1" applyAlignment="1">
      <alignment horizontal="center" vertical="top" wrapText="1"/>
    </xf>
    <xf numFmtId="0" fontId="81" fillId="0" borderId="52" xfId="0" applyFont="1" applyBorder="1" applyAlignment="1">
      <alignment horizontal="center" vertical="top" wrapText="1"/>
    </xf>
    <xf numFmtId="0" fontId="81" fillId="0" borderId="51" xfId="0" applyFont="1" applyBorder="1" applyAlignment="1">
      <alignment horizontal="center" vertical="top" wrapText="1"/>
    </xf>
    <xf numFmtId="0" fontId="4" fillId="0" borderId="46" xfId="0" applyFont="1" applyBorder="1" applyAlignment="1">
      <alignment horizontal="center" vertical="center" wrapText="1"/>
    </xf>
    <xf numFmtId="0" fontId="19" fillId="0" borderId="0" xfId="0" applyFont="1" applyAlignment="1">
      <alignment wrapText="1"/>
    </xf>
    <xf numFmtId="0" fontId="4" fillId="3" borderId="48"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0" borderId="47" xfId="0" applyFont="1" applyBorder="1" applyAlignment="1">
      <alignment horizontal="center" vertical="center" wrapText="1"/>
    </xf>
    <xf numFmtId="0" fontId="19" fillId="0" borderId="49" xfId="0" applyFont="1" applyBorder="1" applyAlignment="1">
      <alignment horizontal="center" vertical="center" wrapText="1"/>
    </xf>
    <xf numFmtId="0" fontId="19" fillId="3" borderId="48" xfId="0" applyFont="1" applyFill="1" applyBorder="1" applyAlignment="1">
      <alignment horizontal="center" vertical="center" wrapText="1"/>
    </xf>
    <xf numFmtId="0" fontId="19" fillId="0" borderId="35" xfId="0" applyFont="1" applyBorder="1" applyAlignment="1">
      <alignment wrapText="1"/>
    </xf>
    <xf numFmtId="2" fontId="21" fillId="0" borderId="48" xfId="0" applyNumberFormat="1" applyFont="1" applyBorder="1" applyAlignment="1">
      <alignment horizontal="center" wrapText="1"/>
    </xf>
    <xf numFmtId="2" fontId="21" fillId="0" borderId="47" xfId="0" applyNumberFormat="1" applyFont="1" applyBorder="1" applyAlignment="1">
      <alignment horizontal="center" wrapText="1"/>
    </xf>
    <xf numFmtId="2" fontId="21" fillId="0" borderId="49" xfId="0" applyNumberFormat="1" applyFont="1" applyBorder="1" applyAlignment="1">
      <alignment horizontal="center" wrapText="1"/>
    </xf>
    <xf numFmtId="0" fontId="20" fillId="0" borderId="48" xfId="0" applyFont="1" applyBorder="1" applyAlignment="1">
      <alignment horizontal="center" wrapText="1"/>
    </xf>
    <xf numFmtId="0" fontId="20" fillId="0" borderId="47" xfId="0" applyFont="1" applyBorder="1" applyAlignment="1">
      <alignment horizontal="center" wrapText="1"/>
    </xf>
    <xf numFmtId="0" fontId="20" fillId="0" borderId="49" xfId="0" applyFont="1" applyBorder="1" applyAlignment="1">
      <alignment horizontal="center" wrapText="1"/>
    </xf>
    <xf numFmtId="0" fontId="4" fillId="0" borderId="47" xfId="0" applyFont="1" applyBorder="1" applyAlignment="1">
      <alignment horizontal="center" wrapText="1"/>
    </xf>
    <xf numFmtId="0" fontId="4" fillId="3" borderId="35" xfId="0" applyFont="1" applyFill="1" applyBorder="1" applyAlignment="1">
      <alignment horizontal="center" vertical="center"/>
    </xf>
    <xf numFmtId="0" fontId="19" fillId="3" borderId="35" xfId="0" applyFont="1" applyFill="1" applyBorder="1" applyAlignment="1">
      <alignment horizontal="center" vertical="center"/>
    </xf>
    <xf numFmtId="2" fontId="6" fillId="0" borderId="48" xfId="0" applyNumberFormat="1" applyFont="1" applyBorder="1" applyAlignment="1">
      <alignment horizontal="center" wrapText="1"/>
    </xf>
    <xf numFmtId="2" fontId="6" fillId="0" borderId="47" xfId="0" applyNumberFormat="1" applyFont="1" applyBorder="1" applyAlignment="1">
      <alignment horizontal="center" wrapText="1"/>
    </xf>
    <xf numFmtId="2" fontId="6" fillId="0" borderId="49" xfId="0" applyNumberFormat="1" applyFont="1" applyBorder="1" applyAlignment="1">
      <alignment horizontal="center" wrapText="1"/>
    </xf>
    <xf numFmtId="0" fontId="8" fillId="0" borderId="35" xfId="0" applyFont="1" applyBorder="1" applyAlignment="1">
      <alignment horizontal="center" vertical="center" wrapText="1"/>
    </xf>
    <xf numFmtId="0" fontId="0" fillId="0" borderId="35" xfId="0" applyBorder="1" applyAlignment="1">
      <alignment horizontal="center" vertical="center" wrapText="1"/>
    </xf>
    <xf numFmtId="0" fontId="10" fillId="0" borderId="35" xfId="0" applyFont="1" applyBorder="1" applyAlignment="1">
      <alignment horizontal="center" wrapText="1"/>
    </xf>
    <xf numFmtId="0" fontId="7" fillId="0" borderId="48" xfId="0" applyFont="1" applyBorder="1" applyAlignment="1">
      <alignment horizontal="center" wrapText="1"/>
    </xf>
    <xf numFmtId="0" fontId="7" fillId="0" borderId="47" xfId="0" applyFont="1" applyBorder="1" applyAlignment="1">
      <alignment horizontal="center" wrapText="1"/>
    </xf>
    <xf numFmtId="0" fontId="7" fillId="0" borderId="49" xfId="0" applyFont="1" applyBorder="1" applyAlignment="1">
      <alignment horizontal="center" wrapText="1"/>
    </xf>
    <xf numFmtId="0" fontId="6" fillId="0" borderId="35" xfId="0" applyFont="1" applyBorder="1" applyAlignment="1">
      <alignment horizontal="center" wrapText="1"/>
    </xf>
    <xf numFmtId="0" fontId="7" fillId="0" borderId="35" xfId="0" applyFont="1" applyBorder="1" applyAlignment="1">
      <alignment horizontal="center" wrapText="1"/>
    </xf>
    <xf numFmtId="0" fontId="5" fillId="0" borderId="53" xfId="0" applyFont="1" applyBorder="1" applyAlignment="1">
      <alignment horizontal="center" vertical="center" wrapText="1"/>
    </xf>
    <xf numFmtId="0" fontId="5" fillId="0" borderId="51" xfId="0" applyFont="1" applyBorder="1" applyAlignment="1">
      <alignment horizontal="center" vertical="center" wrapText="1"/>
    </xf>
    <xf numFmtId="0" fontId="13" fillId="0" borderId="0" xfId="0" applyFont="1" applyAlignment="1">
      <alignment horizontal="center" wrapText="1"/>
    </xf>
    <xf numFmtId="0" fontId="18" fillId="0" borderId="35" xfId="0" applyFont="1" applyBorder="1" applyAlignment="1">
      <alignment horizontal="center" wrapText="1"/>
    </xf>
    <xf numFmtId="0" fontId="0" fillId="0" borderId="35" xfId="0" applyBorder="1" applyAlignment="1">
      <alignment wrapText="1"/>
    </xf>
    <xf numFmtId="0" fontId="29" fillId="0" borderId="48" xfId="0" applyFont="1" applyBorder="1" applyAlignment="1">
      <alignment horizontal="center" shrinkToFit="1"/>
    </xf>
    <xf numFmtId="0" fontId="29" fillId="0" borderId="49" xfId="0" applyFont="1" applyBorder="1" applyAlignment="1">
      <alignment horizontal="center" shrinkToFit="1"/>
    </xf>
    <xf numFmtId="0" fontId="23"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53"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3" xfId="0" applyFont="1" applyBorder="1" applyAlignment="1">
      <alignment horizontal="center" vertical="center"/>
    </xf>
    <xf numFmtId="0" fontId="23" fillId="0" borderId="51" xfId="0" applyFont="1" applyBorder="1" applyAlignment="1">
      <alignment horizontal="center" vertical="center"/>
    </xf>
    <xf numFmtId="0" fontId="23" fillId="0" borderId="35" xfId="0" applyFont="1" applyBorder="1" applyAlignment="1" applyProtection="1">
      <alignment horizontal="center" vertical="center" wrapText="1"/>
      <protection locked="0"/>
    </xf>
    <xf numFmtId="0" fontId="4" fillId="0" borderId="35" xfId="0" applyNumberFormat="1" applyFont="1" applyBorder="1" applyAlignment="1" applyProtection="1">
      <alignment horizontal="center"/>
      <protection locked="0"/>
    </xf>
    <xf numFmtId="0" fontId="34" fillId="13" borderId="48" xfId="0" applyNumberFormat="1" applyFont="1" applyFill="1" applyBorder="1" applyAlignment="1" applyProtection="1">
      <alignment horizontal="center"/>
      <protection locked="0"/>
    </xf>
    <xf numFmtId="0" fontId="34" fillId="13" borderId="47" xfId="0" applyNumberFormat="1" applyFont="1" applyFill="1" applyBorder="1" applyAlignment="1" applyProtection="1">
      <alignment horizontal="center"/>
      <protection locked="0"/>
    </xf>
    <xf numFmtId="0" fontId="34" fillId="13" borderId="49" xfId="0" applyNumberFormat="1" applyFont="1" applyFill="1" applyBorder="1" applyAlignment="1" applyProtection="1">
      <alignment horizontal="center"/>
      <protection locked="0"/>
    </xf>
    <xf numFmtId="0" fontId="5" fillId="13" borderId="35" xfId="0" applyNumberFormat="1" applyFont="1" applyFill="1" applyBorder="1" applyAlignment="1" applyProtection="1">
      <alignment horizontal="center"/>
      <protection locked="0"/>
    </xf>
    <xf numFmtId="0" fontId="5" fillId="13" borderId="35" xfId="0" applyNumberFormat="1" applyFont="1" applyFill="1" applyBorder="1" applyAlignment="1" applyProtection="1">
      <alignment horizontal="center" vertical="center"/>
      <protection locked="0"/>
    </xf>
    <xf numFmtId="0" fontId="5" fillId="13" borderId="35" xfId="0" applyNumberFormat="1" applyFont="1" applyFill="1" applyBorder="1" applyAlignment="1" applyProtection="1">
      <alignment horizontal="center" vertical="center" shrinkToFit="1"/>
      <protection locked="0"/>
    </xf>
    <xf numFmtId="0" fontId="82" fillId="22" borderId="78" xfId="0" applyFont="1" applyFill="1" applyBorder="1" applyAlignment="1">
      <alignment horizontal="center" wrapText="1"/>
    </xf>
    <xf numFmtId="0" fontId="82" fillId="22" borderId="79" xfId="0" applyFont="1" applyFill="1" applyBorder="1" applyAlignment="1">
      <alignment horizontal="center" wrapText="1"/>
    </xf>
    <xf numFmtId="0" fontId="82" fillId="22" borderId="80" xfId="0" applyFont="1" applyFill="1" applyBorder="1" applyAlignment="1">
      <alignment horizontal="center" wrapText="1"/>
    </xf>
    <xf numFmtId="0" fontId="82" fillId="22" borderId="81" xfId="0" applyFont="1" applyFill="1" applyBorder="1" applyAlignment="1">
      <alignment horizontal="center" wrapText="1"/>
    </xf>
    <xf numFmtId="0" fontId="82" fillId="22" borderId="82" xfId="0" applyFont="1" applyFill="1" applyBorder="1" applyAlignment="1">
      <alignment horizontal="center" wrapText="1"/>
    </xf>
    <xf numFmtId="0" fontId="82" fillId="22" borderId="83" xfId="0" applyFont="1" applyFill="1" applyBorder="1" applyAlignment="1">
      <alignment horizontal="center" wrapText="1"/>
    </xf>
    <xf numFmtId="0" fontId="82" fillId="22" borderId="35" xfId="0" applyFont="1" applyFill="1" applyBorder="1" applyAlignment="1">
      <alignment horizontal="center" vertical="center" wrapText="1"/>
    </xf>
    <xf numFmtId="0" fontId="82" fillId="22" borderId="35" xfId="0" applyFont="1" applyFill="1" applyBorder="1" applyAlignment="1">
      <alignment horizontal="center" vertical="center" wrapText="1"/>
    </xf>
    <xf numFmtId="0" fontId="0" fillId="2" borderId="84" xfId="0" applyFill="1" applyBorder="1" applyAlignment="1">
      <alignment horizontal="left" vertical="center"/>
    </xf>
    <xf numFmtId="0" fontId="0" fillId="2" borderId="84" xfId="0" applyFill="1" applyBorder="1" applyAlignment="1">
      <alignment horizontal="right"/>
    </xf>
    <xf numFmtId="0" fontId="83" fillId="23" borderId="84" xfId="0" applyFont="1" applyFill="1" applyBorder="1" applyAlignment="1">
      <alignment horizontal="left" vertical="center"/>
    </xf>
    <xf numFmtId="0" fontId="83" fillId="23" borderId="84" xfId="0" applyFont="1" applyFill="1" applyBorder="1" applyAlignment="1">
      <alignment horizontal="right"/>
    </xf>
    <xf numFmtId="0" fontId="83" fillId="24" borderId="84" xfId="0" applyFont="1" applyFill="1" applyBorder="1" applyAlignment="1">
      <alignment horizontal="left" vertical="center"/>
    </xf>
    <xf numFmtId="0" fontId="83" fillId="24" borderId="84" xfId="0" applyFont="1" applyFill="1" applyBorder="1" applyAlignment="1">
      <alignment horizontal="right"/>
    </xf>
    <xf numFmtId="0" fontId="77" fillId="0" borderId="2" xfId="0" applyFont="1" applyBorder="1" applyAlignment="1">
      <alignment horizontal="center" vertical="center"/>
    </xf>
    <xf numFmtId="0" fontId="77" fillId="0" borderId="0" xfId="0" applyFont="1" applyBorder="1" applyAlignment="1">
      <alignment horizontal="center" vertical="center"/>
    </xf>
    <xf numFmtId="0" fontId="82" fillId="22" borderId="48" xfId="0" applyFont="1" applyFill="1" applyBorder="1" applyAlignment="1">
      <alignment horizontal="center" wrapText="1"/>
    </xf>
    <xf numFmtId="0" fontId="82" fillId="22" borderId="47" xfId="0" applyFont="1" applyFill="1" applyBorder="1" applyAlignment="1">
      <alignment horizontal="center" wrapText="1"/>
    </xf>
    <xf numFmtId="0" fontId="82" fillId="22" borderId="49" xfId="0" applyFont="1" applyFill="1" applyBorder="1" applyAlignment="1">
      <alignment horizontal="center" wrapText="1"/>
    </xf>
    <xf numFmtId="0" fontId="82" fillId="22" borderId="82" xfId="0" applyFont="1" applyFill="1" applyBorder="1" applyAlignment="1">
      <alignment wrapText="1"/>
    </xf>
    <xf numFmtId="0" fontId="82" fillId="22" borderId="83" xfId="0" applyFont="1" applyFill="1" applyBorder="1" applyAlignment="1">
      <alignment wrapText="1"/>
    </xf>
    <xf numFmtId="0" fontId="78" fillId="0" borderId="35" xfId="0" applyFont="1" applyFill="1" applyBorder="1" applyAlignment="1">
      <alignment horizontal="center" vertical="center" wrapText="1"/>
    </xf>
    <xf numFmtId="0" fontId="77" fillId="0" borderId="35" xfId="0" applyFont="1" applyBorder="1" applyAlignment="1">
      <alignment horizontal="center" vertical="center"/>
    </xf>
    <xf numFmtId="0" fontId="77" fillId="0" borderId="48" xfId="0" applyFont="1" applyBorder="1" applyAlignment="1">
      <alignment horizontal="center" vertical="center"/>
    </xf>
    <xf numFmtId="0" fontId="77" fillId="0" borderId="49" xfId="0" applyFont="1" applyBorder="1" applyAlignment="1">
      <alignment horizontal="center" vertical="center"/>
    </xf>
    <xf numFmtId="0" fontId="77" fillId="0" borderId="35" xfId="0" applyFont="1" applyBorder="1" applyAlignment="1">
      <alignment horizontal="center" vertical="center" wrapText="1"/>
    </xf>
    <xf numFmtId="0" fontId="84" fillId="0" borderId="35" xfId="0" applyFont="1" applyBorder="1" applyAlignment="1">
      <alignment horizontal="center" vertical="center" wrapText="1"/>
    </xf>
    <xf numFmtId="0" fontId="84" fillId="0" borderId="35" xfId="0" applyFont="1" applyBorder="1" applyAlignment="1">
      <alignment horizontal="left" vertical="center" wrapText="1"/>
    </xf>
    <xf numFmtId="0" fontId="79" fillId="0" borderId="35" xfId="0" applyFont="1" applyBorder="1" applyAlignment="1">
      <alignment horizontal="right" vertical="center"/>
    </xf>
    <xf numFmtId="2" fontId="79" fillId="0" borderId="35" xfId="0" applyNumberFormat="1" applyFont="1" applyBorder="1" applyAlignment="1">
      <alignment horizontal="right" vertical="center"/>
    </xf>
    <xf numFmtId="165" fontId="79" fillId="0" borderId="35" xfId="0" applyNumberFormat="1" applyFont="1" applyBorder="1" applyAlignment="1">
      <alignment horizontal="right" vertical="center"/>
    </xf>
    <xf numFmtId="0" fontId="84" fillId="0" borderId="35" xfId="0" applyFont="1" applyFill="1" applyBorder="1" applyAlignment="1">
      <alignment horizontal="center" vertical="center" wrapText="1"/>
    </xf>
    <xf numFmtId="0" fontId="84" fillId="0" borderId="35" xfId="0" applyFont="1" applyFill="1" applyBorder="1" applyAlignment="1">
      <alignment horizontal="left" vertical="center" wrapText="1"/>
    </xf>
    <xf numFmtId="0" fontId="77" fillId="0" borderId="35" xfId="0" applyFont="1" applyBorder="1" applyAlignment="1">
      <alignment horizontal="center"/>
    </xf>
    <xf numFmtId="0" fontId="77" fillId="0" borderId="35" xfId="0" applyFont="1" applyBorder="1" applyAlignment="1">
      <alignment horizontal="right" vertical="center"/>
    </xf>
    <xf numFmtId="2" fontId="77" fillId="0" borderId="35" xfId="0" applyNumberFormat="1" applyFont="1" applyBorder="1" applyAlignment="1">
      <alignment horizontal="right" vertical="center"/>
    </xf>
    <xf numFmtId="166" fontId="77" fillId="0" borderId="35" xfId="0" applyNumberFormat="1" applyFont="1" applyBorder="1" applyAlignment="1">
      <alignment horizontal="right" vertical="center"/>
    </xf>
    <xf numFmtId="2" fontId="77" fillId="0" borderId="35" xfId="0" applyNumberFormat="1" applyFont="1" applyBorder="1"/>
    <xf numFmtId="0" fontId="68" fillId="13" borderId="64" xfId="0" applyFont="1" applyFill="1" applyBorder="1" applyAlignment="1">
      <alignment horizontal="center" vertical="center"/>
    </xf>
    <xf numFmtId="0" fontId="68" fillId="13" borderId="65" xfId="0" applyFont="1" applyFill="1" applyBorder="1" applyAlignment="1">
      <alignment horizontal="center" vertical="center"/>
    </xf>
    <xf numFmtId="0" fontId="68" fillId="13" borderId="66" xfId="0" applyFont="1" applyFill="1" applyBorder="1" applyAlignment="1">
      <alignment horizontal="center" vertical="center"/>
    </xf>
    <xf numFmtId="0" fontId="85" fillId="13" borderId="70" xfId="0" applyFont="1" applyFill="1" applyBorder="1" applyAlignment="1">
      <alignment horizontal="center" vertical="center" wrapText="1"/>
    </xf>
    <xf numFmtId="0" fontId="85" fillId="13" borderId="51" xfId="0" applyFont="1" applyFill="1" applyBorder="1" applyAlignment="1">
      <alignment horizontal="center" vertical="center" wrapText="1"/>
    </xf>
    <xf numFmtId="0" fontId="85" fillId="16" borderId="51" xfId="0" applyFont="1" applyFill="1" applyBorder="1" applyAlignment="1">
      <alignment horizontal="center" vertical="center" wrapText="1"/>
    </xf>
    <xf numFmtId="0" fontId="85" fillId="0" borderId="51" xfId="0" applyFont="1" applyFill="1" applyBorder="1" applyAlignment="1">
      <alignment horizontal="center" vertical="center" wrapText="1"/>
    </xf>
    <xf numFmtId="0" fontId="85" fillId="13" borderId="71"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16" borderId="35" xfId="0" applyFill="1" applyBorder="1" applyAlignment="1">
      <alignment horizontal="center" vertical="center"/>
    </xf>
    <xf numFmtId="0" fontId="0" fillId="0" borderId="35" xfId="0" applyFill="1" applyBorder="1" applyAlignment="1">
      <alignment horizontal="center" vertical="center"/>
    </xf>
    <xf numFmtId="0" fontId="0" fillId="0" borderId="39" xfId="0" applyBorder="1" applyAlignment="1">
      <alignment horizontal="center" vertical="center"/>
    </xf>
    <xf numFmtId="0" fontId="0" fillId="0" borderId="34" xfId="0" applyFont="1" applyBorder="1" applyAlignment="1">
      <alignment vertical="center" wrapText="1"/>
    </xf>
    <xf numFmtId="0" fontId="0" fillId="0" borderId="35" xfId="0" applyFont="1" applyBorder="1" applyAlignment="1">
      <alignment horizontal="center" vertical="center"/>
    </xf>
    <xf numFmtId="0" fontId="0" fillId="16" borderId="35" xfId="0" applyFont="1" applyFill="1" applyBorder="1" applyAlignment="1">
      <alignment horizontal="center" vertical="center"/>
    </xf>
    <xf numFmtId="0" fontId="0" fillId="0" borderId="35" xfId="0" applyFont="1" applyFill="1" applyBorder="1" applyAlignment="1">
      <alignment horizontal="center" vertical="center"/>
    </xf>
    <xf numFmtId="2" fontId="86" fillId="0" borderId="35"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2" fontId="0" fillId="0" borderId="39" xfId="0" applyNumberFormat="1" applyFont="1" applyBorder="1" applyAlignment="1">
      <alignment horizontal="center" vertical="center"/>
    </xf>
    <xf numFmtId="0" fontId="0" fillId="0" borderId="85" xfId="0" applyFont="1" applyBorder="1" applyAlignment="1">
      <alignment vertical="center"/>
    </xf>
    <xf numFmtId="0" fontId="0" fillId="0" borderId="86" xfId="0" applyFont="1" applyBorder="1" applyAlignment="1">
      <alignment horizontal="center" vertical="center"/>
    </xf>
    <xf numFmtId="0" fontId="0" fillId="16" borderId="86" xfId="0" applyFont="1" applyFill="1" applyBorder="1" applyAlignment="1">
      <alignment horizontal="center" vertical="center"/>
    </xf>
    <xf numFmtId="0" fontId="0" fillId="0" borderId="86" xfId="0" applyFont="1" applyFill="1" applyBorder="1" applyAlignment="1">
      <alignment horizontal="center" vertical="center"/>
    </xf>
    <xf numFmtId="1" fontId="0" fillId="0" borderId="86" xfId="0" applyNumberFormat="1" applyFont="1" applyFill="1" applyBorder="1" applyAlignment="1">
      <alignment horizontal="center" vertical="center"/>
    </xf>
    <xf numFmtId="2" fontId="0" fillId="0" borderId="86" xfId="0" applyNumberFormat="1" applyFont="1" applyFill="1" applyBorder="1" applyAlignment="1">
      <alignment horizontal="center" vertical="center"/>
    </xf>
    <xf numFmtId="2" fontId="0" fillId="0" borderId="75" xfId="0" applyNumberFormat="1" applyFont="1" applyBorder="1" applyAlignment="1">
      <alignment horizontal="center" vertical="center"/>
    </xf>
    <xf numFmtId="0" fontId="2" fillId="25" borderId="64" xfId="0" applyFont="1" applyFill="1" applyBorder="1" applyAlignment="1">
      <alignment vertical="center"/>
    </xf>
    <xf numFmtId="0" fontId="2" fillId="25" borderId="65" xfId="0" applyFont="1" applyFill="1" applyBorder="1" applyAlignment="1">
      <alignment horizontal="center" vertical="center"/>
    </xf>
    <xf numFmtId="2" fontId="2" fillId="25" borderId="65" xfId="0" applyNumberFormat="1" applyFont="1" applyFill="1" applyBorder="1" applyAlignment="1">
      <alignment horizontal="center" vertical="center"/>
    </xf>
    <xf numFmtId="1" fontId="2" fillId="25" borderId="65" xfId="0" applyNumberFormat="1" applyFont="1" applyFill="1" applyBorder="1" applyAlignment="1">
      <alignment horizontal="center" vertical="center"/>
    </xf>
    <xf numFmtId="2" fontId="2" fillId="25" borderId="66" xfId="0" applyNumberFormat="1" applyFont="1" applyFill="1" applyBorder="1" applyAlignment="1">
      <alignment horizontal="center" vertical="center"/>
    </xf>
    <xf numFmtId="0" fontId="2" fillId="0" borderId="48" xfId="0" applyFont="1" applyBorder="1" applyAlignment="1">
      <alignment horizontal="center" wrapText="1"/>
    </xf>
    <xf numFmtId="0" fontId="2" fillId="0" borderId="49" xfId="0" applyFont="1" applyBorder="1" applyAlignment="1">
      <alignment horizontal="center" wrapText="1"/>
    </xf>
    <xf numFmtId="0" fontId="2" fillId="0" borderId="48" xfId="0" applyFont="1" applyBorder="1" applyAlignment="1">
      <alignment wrapText="1"/>
    </xf>
    <xf numFmtId="0" fontId="2" fillId="0" borderId="49" xfId="0" applyFont="1" applyBorder="1" applyAlignment="1">
      <alignment wrapText="1"/>
    </xf>
    <xf numFmtId="0" fontId="2" fillId="0" borderId="35" xfId="0" applyFont="1" applyBorder="1" applyAlignment="1"/>
    <xf numFmtId="0" fontId="2" fillId="0" borderId="35" xfId="0" applyFont="1" applyBorder="1" applyAlignment="1">
      <alignment wrapText="1"/>
    </xf>
    <xf numFmtId="0" fontId="87" fillId="0" borderId="48" xfId="0" applyFont="1" applyBorder="1" applyAlignment="1">
      <alignment horizontal="center" wrapText="1"/>
    </xf>
    <xf numFmtId="0" fontId="87" fillId="0" borderId="47" xfId="0" applyFont="1" applyBorder="1" applyAlignment="1">
      <alignment horizontal="center" wrapText="1"/>
    </xf>
    <xf numFmtId="0" fontId="87" fillId="0" borderId="49" xfId="0" applyFont="1" applyBorder="1" applyAlignment="1">
      <alignment horizontal="center" wrapText="1"/>
    </xf>
    <xf numFmtId="0" fontId="89" fillId="0" borderId="35" xfId="0" applyFont="1" applyBorder="1" applyAlignment="1">
      <alignment horizontal="center"/>
    </xf>
    <xf numFmtId="0" fontId="90" fillId="0" borderId="48" xfId="0" applyFont="1" applyBorder="1" applyAlignment="1">
      <alignment horizontal="center"/>
    </xf>
    <xf numFmtId="0" fontId="90" fillId="0" borderId="49" xfId="0" applyFont="1" applyBorder="1" applyAlignment="1">
      <alignment horizontal="center"/>
    </xf>
    <xf numFmtId="0" fontId="68" fillId="0" borderId="35" xfId="0" applyFont="1" applyFill="1" applyBorder="1" applyAlignment="1">
      <alignment horizontal="center" vertical="top"/>
    </xf>
    <xf numFmtId="0" fontId="68" fillId="0" borderId="35" xfId="0" applyFont="1" applyFill="1" applyBorder="1" applyAlignment="1">
      <alignment horizontal="center" vertical="top" wrapText="1"/>
    </xf>
    <xf numFmtId="0" fontId="91" fillId="0" borderId="35" xfId="0" applyFont="1" applyBorder="1" applyAlignment="1">
      <alignment horizontal="center"/>
    </xf>
    <xf numFmtId="0" fontId="91" fillId="0" borderId="35" xfId="0" applyFont="1" applyBorder="1" applyAlignment="1">
      <alignment horizontal="left"/>
    </xf>
    <xf numFmtId="2" fontId="91" fillId="0" borderId="35" xfId="0" applyNumberFormat="1" applyFont="1" applyBorder="1" applyAlignment="1">
      <alignment horizontal="center"/>
    </xf>
    <xf numFmtId="0" fontId="91" fillId="0" borderId="35" xfId="0" applyFont="1" applyBorder="1" applyAlignment="1">
      <alignment horizontal="left" wrapText="1"/>
    </xf>
    <xf numFmtId="2" fontId="71" fillId="0" borderId="35" xfId="0" applyNumberFormat="1" applyFont="1" applyBorder="1" applyAlignment="1">
      <alignment horizontal="center"/>
    </xf>
    <xf numFmtId="1" fontId="91" fillId="0" borderId="35" xfId="0" applyNumberFormat="1" applyFont="1" applyBorder="1" applyAlignment="1">
      <alignment horizontal="center"/>
    </xf>
    <xf numFmtId="2" fontId="91" fillId="0" borderId="35" xfId="0" applyNumberFormat="1" applyFont="1" applyBorder="1" applyAlignment="1">
      <alignment horizontal="left"/>
    </xf>
    <xf numFmtId="0" fontId="56" fillId="0" borderId="35" xfId="0" applyFont="1" applyBorder="1" applyAlignment="1">
      <alignment horizontal="center"/>
    </xf>
    <xf numFmtId="2" fontId="56" fillId="0" borderId="35" xfId="0" applyNumberFormat="1" applyFont="1" applyBorder="1" applyAlignment="1">
      <alignment horizontal="center"/>
    </xf>
    <xf numFmtId="1" fontId="56" fillId="0" borderId="35" xfId="0" applyNumberFormat="1" applyFont="1" applyBorder="1" applyAlignment="1">
      <alignment horizontal="center"/>
    </xf>
    <xf numFmtId="0" fontId="64" fillId="0" borderId="48"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49" xfId="0" applyFont="1" applyBorder="1" applyAlignment="1">
      <alignment horizontal="center" vertical="center" wrapText="1"/>
    </xf>
    <xf numFmtId="0" fontId="92" fillId="0" borderId="0" xfId="0" applyFont="1"/>
    <xf numFmtId="0" fontId="92" fillId="0" borderId="0" xfId="0" applyFont="1" applyAlignment="1">
      <alignment horizontal="center"/>
    </xf>
    <xf numFmtId="0" fontId="92" fillId="0" borderId="2" xfId="0" applyFont="1" applyBorder="1" applyAlignment="1">
      <alignment horizontal="center"/>
    </xf>
    <xf numFmtId="0" fontId="93" fillId="0" borderId="35" xfId="0" applyFont="1" applyFill="1" applyBorder="1" applyAlignment="1">
      <alignment horizontal="center" vertical="center"/>
    </xf>
    <xf numFmtId="0" fontId="93" fillId="0" borderId="35" xfId="0" applyFont="1" applyFill="1" applyBorder="1" applyAlignment="1">
      <alignment horizontal="left" vertical="center"/>
    </xf>
    <xf numFmtId="0" fontId="66" fillId="26" borderId="35" xfId="0" applyFont="1" applyFill="1" applyBorder="1" applyAlignment="1">
      <alignment horizontal="center" vertical="center" wrapText="1"/>
    </xf>
    <xf numFmtId="2" fontId="66" fillId="26" borderId="35" xfId="0" applyNumberFormat="1" applyFont="1" applyFill="1" applyBorder="1" applyAlignment="1">
      <alignment horizontal="right" vertical="center" wrapText="1"/>
    </xf>
    <xf numFmtId="0" fontId="94" fillId="0" borderId="35" xfId="5" applyFont="1" applyFill="1" applyBorder="1" applyAlignment="1">
      <alignment horizontal="right" vertical="center"/>
    </xf>
    <xf numFmtId="0" fontId="93" fillId="0" borderId="35" xfId="0" applyFont="1" applyFill="1" applyBorder="1" applyAlignment="1">
      <alignment horizontal="right" vertical="center"/>
    </xf>
    <xf numFmtId="0" fontId="93" fillId="0" borderId="86" xfId="0" applyFont="1" applyFill="1" applyBorder="1" applyAlignment="1">
      <alignment horizontal="center" vertical="center"/>
    </xf>
    <xf numFmtId="0" fontId="93" fillId="0" borderId="52" xfId="0" applyFont="1" applyFill="1" applyBorder="1" applyAlignment="1">
      <alignment horizontal="center" vertical="center"/>
    </xf>
    <xf numFmtId="0" fontId="93" fillId="0" borderId="35" xfId="0" applyFont="1" applyFill="1" applyBorder="1" applyAlignment="1">
      <alignment horizontal="left" vertical="center" wrapText="1"/>
    </xf>
    <xf numFmtId="0" fontId="95" fillId="0" borderId="35" xfId="0" applyFont="1" applyFill="1" applyBorder="1" applyAlignment="1">
      <alignment horizontal="left" vertical="center" wrapText="1"/>
    </xf>
    <xf numFmtId="0" fontId="96" fillId="0" borderId="35" xfId="0" applyFont="1" applyFill="1" applyBorder="1" applyAlignment="1">
      <alignment horizontal="left" vertical="center" wrapText="1"/>
    </xf>
    <xf numFmtId="0" fontId="93" fillId="0" borderId="51"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35" xfId="0" applyFont="1" applyFill="1" applyBorder="1" applyAlignment="1">
      <alignment horizontal="left" vertical="center"/>
    </xf>
    <xf numFmtId="0" fontId="29" fillId="0" borderId="51" xfId="0" applyFont="1" applyFill="1" applyBorder="1" applyAlignment="1">
      <alignment horizontal="right" vertical="center"/>
    </xf>
    <xf numFmtId="2" fontId="29" fillId="0" borderId="51" xfId="0" applyNumberFormat="1" applyFont="1" applyFill="1" applyBorder="1" applyAlignment="1">
      <alignment horizontal="right" vertical="center"/>
    </xf>
    <xf numFmtId="0" fontId="60" fillId="0" borderId="48" xfId="0" applyFont="1" applyBorder="1" applyAlignment="1">
      <alignment horizontal="center" vertical="center" wrapText="1"/>
    </xf>
    <xf numFmtId="0" fontId="60" fillId="0" borderId="47" xfId="0" applyFont="1" applyBorder="1" applyAlignment="1">
      <alignment horizontal="center" vertical="center" wrapText="1"/>
    </xf>
    <xf numFmtId="0" fontId="92" fillId="0" borderId="48" xfId="0" applyFont="1" applyBorder="1" applyAlignment="1">
      <alignment horizontal="center" vertical="center" wrapText="1"/>
    </xf>
    <xf numFmtId="0" fontId="92" fillId="0" borderId="47" xfId="0" applyFont="1" applyBorder="1" applyAlignment="1">
      <alignment horizontal="center" vertical="center" wrapText="1"/>
    </xf>
    <xf numFmtId="0" fontId="92" fillId="0" borderId="49" xfId="0" applyFont="1" applyBorder="1" applyAlignment="1">
      <alignment horizontal="center" vertical="center" wrapText="1"/>
    </xf>
    <xf numFmtId="0" fontId="92" fillId="13" borderId="35" xfId="0" applyFont="1" applyFill="1" applyBorder="1" applyAlignment="1">
      <alignment horizontal="center" vertical="center" wrapText="1"/>
    </xf>
    <xf numFmtId="0" fontId="93" fillId="0" borderId="48" xfId="0" applyFont="1" applyFill="1" applyBorder="1" applyAlignment="1">
      <alignment horizontal="center" vertical="center" wrapText="1"/>
    </xf>
    <xf numFmtId="0" fontId="93" fillId="0" borderId="49" xfId="0" applyFont="1" applyFill="1" applyBorder="1" applyAlignment="1">
      <alignment horizontal="center" vertical="center" wrapText="1"/>
    </xf>
    <xf numFmtId="0" fontId="92" fillId="13" borderId="35" xfId="0" applyFont="1" applyFill="1" applyBorder="1" applyAlignment="1">
      <alignment horizontal="center" vertical="center" wrapText="1"/>
    </xf>
    <xf numFmtId="0" fontId="66" fillId="0" borderId="35" xfId="0" applyFont="1" applyFill="1" applyBorder="1" applyAlignment="1">
      <alignment horizontal="center" vertical="center"/>
    </xf>
    <xf numFmtId="2" fontId="66" fillId="0" borderId="35" xfId="0" applyNumberFormat="1" applyFont="1" applyFill="1" applyBorder="1" applyAlignment="1">
      <alignment horizontal="center" vertical="center"/>
    </xf>
    <xf numFmtId="0" fontId="93" fillId="0" borderId="35" xfId="5" applyFont="1" applyFill="1" applyBorder="1" applyAlignment="1">
      <alignment horizontal="right" vertical="center"/>
    </xf>
    <xf numFmtId="0" fontId="83" fillId="0" borderId="35" xfId="0" applyFont="1" applyFill="1" applyBorder="1" applyAlignment="1">
      <alignment horizontal="center" vertical="center"/>
    </xf>
    <xf numFmtId="0" fontId="5" fillId="0" borderId="35" xfId="0" applyFont="1" applyFill="1" applyBorder="1" applyAlignment="1">
      <alignment horizontal="center" vertical="center"/>
    </xf>
    <xf numFmtId="2" fontId="83" fillId="0" borderId="35" xfId="0" applyNumberFormat="1" applyFont="1" applyFill="1" applyBorder="1" applyAlignment="1">
      <alignment horizontal="center" vertical="center"/>
    </xf>
    <xf numFmtId="0" fontId="68" fillId="0" borderId="87" xfId="0" applyFont="1" applyBorder="1" applyAlignment="1">
      <alignment horizontal="center"/>
    </xf>
    <xf numFmtId="0" fontId="97" fillId="0" borderId="35" xfId="0" applyFont="1" applyBorder="1" applyAlignment="1">
      <alignment horizontal="center" vertical="top" wrapText="1"/>
    </xf>
    <xf numFmtId="0" fontId="97" fillId="0" borderId="35" xfId="0" applyFont="1" applyBorder="1" applyAlignment="1">
      <alignment horizontal="center" vertical="top" wrapText="1"/>
    </xf>
    <xf numFmtId="0" fontId="2" fillId="0" borderId="48"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74" fillId="0" borderId="35" xfId="5" applyBorder="1" applyAlignment="1">
      <alignment horizontal="left" vertical="top" wrapText="1"/>
    </xf>
    <xf numFmtId="0" fontId="98" fillId="0" borderId="35" xfId="0" applyFont="1" applyBorder="1" applyAlignment="1">
      <alignment horizontal="center" vertical="top" wrapText="1"/>
    </xf>
    <xf numFmtId="165" fontId="0" fillId="0" borderId="35" xfId="0" applyNumberFormat="1" applyBorder="1"/>
    <xf numFmtId="165" fontId="2" fillId="0" borderId="35" xfId="0" applyNumberFormat="1" applyFont="1" applyBorder="1"/>
    <xf numFmtId="0" fontId="99" fillId="0" borderId="0" xfId="0" applyFont="1" applyAlignment="1">
      <alignment horizontal="center"/>
    </xf>
    <xf numFmtId="0" fontId="100" fillId="0" borderId="88" xfId="0" applyFont="1" applyBorder="1" applyAlignment="1">
      <alignment horizontal="center"/>
    </xf>
    <xf numFmtId="0" fontId="0" fillId="0" borderId="0" xfId="0" applyFont="1" applyAlignment="1"/>
    <xf numFmtId="0" fontId="64" fillId="27" borderId="89" xfId="0" applyFont="1" applyFill="1" applyBorder="1" applyAlignment="1">
      <alignment horizontal="center" vertical="center" wrapText="1"/>
    </xf>
    <xf numFmtId="0" fontId="64" fillId="28" borderId="89" xfId="0" applyFont="1" applyFill="1" applyBorder="1" applyAlignment="1">
      <alignment horizontal="center" vertical="center" wrapText="1"/>
    </xf>
    <xf numFmtId="0" fontId="64" fillId="27" borderId="0" xfId="0" applyFont="1" applyFill="1" applyAlignment="1">
      <alignment horizontal="center" vertical="center" wrapText="1"/>
    </xf>
    <xf numFmtId="0" fontId="64" fillId="27" borderId="89" xfId="0" applyFont="1" applyFill="1" applyBorder="1" applyAlignment="1">
      <alignment horizontal="center" vertical="center"/>
    </xf>
    <xf numFmtId="0" fontId="64" fillId="28" borderId="89" xfId="0" applyFont="1" applyFill="1" applyBorder="1" applyAlignment="1">
      <alignment horizontal="center" vertical="center"/>
    </xf>
    <xf numFmtId="0" fontId="64" fillId="27" borderId="0" xfId="0" applyFont="1" applyFill="1" applyAlignment="1">
      <alignment horizontal="center" vertical="center"/>
    </xf>
    <xf numFmtId="0" fontId="92" fillId="27" borderId="89" xfId="0" applyFont="1" applyFill="1" applyBorder="1" applyAlignment="1">
      <alignment horizontal="center" vertical="center"/>
    </xf>
    <xf numFmtId="0" fontId="79" fillId="0" borderId="89" xfId="0" applyFont="1" applyBorder="1" applyAlignment="1">
      <alignment horizontal="center" vertical="center" wrapText="1"/>
    </xf>
    <xf numFmtId="0" fontId="92" fillId="27" borderId="89" xfId="0" applyFont="1" applyFill="1" applyBorder="1" applyAlignment="1">
      <alignment horizontal="left" vertical="center"/>
    </xf>
    <xf numFmtId="2" fontId="92" fillId="27" borderId="89" xfId="0" applyNumberFormat="1" applyFont="1" applyFill="1" applyBorder="1" applyAlignment="1">
      <alignment horizontal="center" vertical="center"/>
    </xf>
    <xf numFmtId="0" fontId="92" fillId="27" borderId="0" xfId="0" applyFont="1" applyFill="1" applyAlignment="1">
      <alignment horizontal="left" vertical="center"/>
    </xf>
    <xf numFmtId="0" fontId="66" fillId="29" borderId="89" xfId="0" applyFont="1" applyFill="1" applyBorder="1" applyAlignment="1">
      <alignment horizontal="center"/>
    </xf>
    <xf numFmtId="0" fontId="66" fillId="29" borderId="90" xfId="0" applyFont="1" applyFill="1" applyBorder="1" applyAlignment="1">
      <alignment horizontal="left"/>
    </xf>
    <xf numFmtId="0" fontId="66" fillId="29" borderId="90" xfId="0" applyFont="1" applyFill="1" applyBorder="1" applyAlignment="1">
      <alignment horizontal="center"/>
    </xf>
    <xf numFmtId="2" fontId="66" fillId="29" borderId="90" xfId="0" applyNumberFormat="1" applyFont="1" applyFill="1" applyBorder="1" applyAlignment="1">
      <alignment horizontal="center"/>
    </xf>
    <xf numFmtId="0" fontId="66" fillId="29" borderId="90" xfId="0" applyFont="1" applyFill="1" applyBorder="1" applyAlignment="1">
      <alignment horizontal="center" vertical="center"/>
    </xf>
    <xf numFmtId="0" fontId="66" fillId="29" borderId="0" xfId="0" applyFont="1" applyFill="1" applyAlignment="1">
      <alignment horizontal="left"/>
    </xf>
    <xf numFmtId="0" fontId="79" fillId="0" borderId="89" xfId="0" applyFont="1" applyBorder="1" applyAlignment="1">
      <alignment horizontal="center" vertical="center"/>
    </xf>
    <xf numFmtId="0" fontId="92" fillId="28" borderId="89" xfId="0" applyFont="1" applyFill="1" applyBorder="1" applyAlignment="1">
      <alignment horizontal="center" vertical="center"/>
    </xf>
    <xf numFmtId="0" fontId="101" fillId="27" borderId="89" xfId="0" applyFont="1" applyFill="1" applyBorder="1" applyAlignment="1">
      <alignment horizontal="center"/>
    </xf>
    <xf numFmtId="0" fontId="101" fillId="28" borderId="89" xfId="0" applyFont="1" applyFill="1" applyBorder="1" applyAlignment="1">
      <alignment horizontal="center"/>
    </xf>
    <xf numFmtId="0" fontId="66" fillId="27" borderId="89" xfId="0" applyFont="1" applyFill="1" applyBorder="1" applyAlignment="1">
      <alignment horizontal="center"/>
    </xf>
    <xf numFmtId="0" fontId="66" fillId="28" borderId="89" xfId="0" applyFont="1" applyFill="1" applyBorder="1" applyAlignment="1">
      <alignment horizontal="center"/>
    </xf>
    <xf numFmtId="0" fontId="101" fillId="27" borderId="91" xfId="0" applyFont="1" applyFill="1" applyBorder="1" applyAlignment="1">
      <alignment horizontal="center"/>
    </xf>
    <xf numFmtId="0" fontId="66" fillId="27" borderId="91" xfId="0" applyFont="1" applyFill="1" applyBorder="1" applyAlignment="1">
      <alignment horizontal="center"/>
    </xf>
    <xf numFmtId="0" fontId="92" fillId="27" borderId="89" xfId="0" applyFont="1" applyFill="1" applyBorder="1" applyAlignment="1">
      <alignment horizontal="center" vertical="center" wrapText="1"/>
    </xf>
    <xf numFmtId="0" fontId="101" fillId="27" borderId="91" xfId="0" applyFont="1" applyFill="1" applyBorder="1" applyAlignment="1">
      <alignment horizontal="center" vertical="center"/>
    </xf>
    <xf numFmtId="0" fontId="92" fillId="27" borderId="91" xfId="0" applyFont="1" applyFill="1" applyBorder="1" applyAlignment="1">
      <alignment horizontal="center"/>
    </xf>
    <xf numFmtId="0" fontId="102" fillId="28" borderId="91" xfId="0" applyFont="1" applyFill="1" applyBorder="1" applyAlignment="1">
      <alignment horizontal="center"/>
    </xf>
    <xf numFmtId="0" fontId="101" fillId="28" borderId="91" xfId="0" applyFont="1" applyFill="1" applyBorder="1" applyAlignment="1">
      <alignment horizontal="center"/>
    </xf>
    <xf numFmtId="0" fontId="103" fillId="29" borderId="89" xfId="0" applyFont="1" applyFill="1" applyBorder="1" applyAlignment="1">
      <alignment horizontal="center"/>
    </xf>
    <xf numFmtId="0" fontId="61" fillId="29" borderId="90" xfId="0" applyFont="1" applyFill="1" applyBorder="1" applyAlignment="1">
      <alignment horizontal="center"/>
    </xf>
    <xf numFmtId="0" fontId="104" fillId="29" borderId="92" xfId="0" applyFont="1" applyFill="1" applyBorder="1" applyAlignment="1">
      <alignment horizontal="center"/>
    </xf>
    <xf numFmtId="0" fontId="61" fillId="29" borderId="89" xfId="0" applyFont="1" applyFill="1" applyBorder="1" applyAlignment="1">
      <alignment horizontal="center"/>
    </xf>
    <xf numFmtId="0" fontId="103" fillId="29" borderId="91" xfId="0" applyFont="1" applyFill="1" applyBorder="1" applyAlignment="1">
      <alignment horizontal="center"/>
    </xf>
    <xf numFmtId="0" fontId="61" fillId="29" borderId="93" xfId="0" applyFont="1" applyFill="1" applyBorder="1" applyAlignment="1">
      <alignment horizontal="center"/>
    </xf>
    <xf numFmtId="0" fontId="104" fillId="29" borderId="88" xfId="0" applyFont="1" applyFill="1" applyBorder="1" applyAlignment="1">
      <alignment horizontal="center"/>
    </xf>
    <xf numFmtId="0" fontId="61" fillId="29" borderId="91" xfId="0" applyFont="1" applyFill="1" applyBorder="1" applyAlignment="1">
      <alignment horizontal="center"/>
    </xf>
    <xf numFmtId="0" fontId="105" fillId="0" borderId="89" xfId="0" applyFont="1" applyBorder="1" applyAlignment="1">
      <alignment horizontal="center"/>
    </xf>
    <xf numFmtId="0" fontId="105" fillId="0" borderId="90" xfId="0" applyFont="1" applyBorder="1" applyAlignment="1">
      <alignment horizontal="center"/>
    </xf>
    <xf numFmtId="0" fontId="105" fillId="29" borderId="90" xfId="0" applyFont="1" applyFill="1" applyBorder="1" applyAlignment="1">
      <alignment horizontal="center"/>
    </xf>
    <xf numFmtId="0" fontId="105" fillId="0" borderId="91" xfId="0" applyFont="1" applyBorder="1" applyAlignment="1">
      <alignment horizontal="center"/>
    </xf>
    <xf numFmtId="0" fontId="105" fillId="0" borderId="93" xfId="0" applyFont="1" applyBorder="1" applyAlignment="1">
      <alignment horizontal="center"/>
    </xf>
    <xf numFmtId="0" fontId="105" fillId="29" borderId="93" xfId="0" applyFont="1" applyFill="1" applyBorder="1" applyAlignment="1">
      <alignment horizontal="center"/>
    </xf>
    <xf numFmtId="0" fontId="79" fillId="0" borderId="89" xfId="0" applyFont="1" applyBorder="1" applyAlignment="1">
      <alignment horizontal="left" vertical="center"/>
    </xf>
    <xf numFmtId="0" fontId="105" fillId="29" borderId="93" xfId="0" applyFont="1" applyFill="1" applyBorder="1" applyAlignment="1">
      <alignment horizontal="left" vertical="center"/>
    </xf>
    <xf numFmtId="0" fontId="104" fillId="29" borderId="89" xfId="0" applyFont="1" applyFill="1" applyBorder="1" applyAlignment="1">
      <alignment horizontal="center"/>
    </xf>
    <xf numFmtId="0" fontId="104" fillId="29" borderId="90" xfId="0" applyFont="1" applyFill="1" applyBorder="1" applyAlignment="1">
      <alignment horizontal="center"/>
    </xf>
    <xf numFmtId="0" fontId="104" fillId="29" borderId="91" xfId="0" applyFont="1" applyFill="1" applyBorder="1" applyAlignment="1">
      <alignment horizontal="center"/>
    </xf>
    <xf numFmtId="0" fontId="104" fillId="27" borderId="90" xfId="0" applyFont="1" applyFill="1" applyBorder="1" applyAlignment="1">
      <alignment horizontal="center"/>
    </xf>
    <xf numFmtId="0" fontId="104" fillId="27" borderId="94" xfId="0" applyFont="1" applyFill="1" applyBorder="1" applyAlignment="1">
      <alignment horizontal="center" vertical="center"/>
    </xf>
    <xf numFmtId="0" fontId="104" fillId="29" borderId="93" xfId="0" applyFont="1" applyFill="1" applyBorder="1" applyAlignment="1">
      <alignment horizontal="center"/>
    </xf>
    <xf numFmtId="0" fontId="104" fillId="27" borderId="93" xfId="0" applyFont="1" applyFill="1" applyBorder="1" applyAlignment="1">
      <alignment horizontal="center"/>
    </xf>
    <xf numFmtId="0" fontId="104" fillId="27" borderId="95" xfId="0" applyFont="1" applyFill="1" applyBorder="1" applyAlignment="1">
      <alignment horizontal="center" vertical="center"/>
    </xf>
    <xf numFmtId="0" fontId="104" fillId="29" borderId="95" xfId="0" applyFont="1" applyFill="1" applyBorder="1" applyAlignment="1">
      <alignment horizontal="center" wrapText="1"/>
    </xf>
    <xf numFmtId="0" fontId="104" fillId="29" borderId="96" xfId="0" applyFont="1" applyFill="1" applyBorder="1" applyAlignment="1">
      <alignment horizontal="center"/>
    </xf>
    <xf numFmtId="0" fontId="106" fillId="0" borderId="89" xfId="0" applyFont="1" applyBorder="1" applyAlignment="1">
      <alignment horizontal="center" vertical="center"/>
    </xf>
    <xf numFmtId="0" fontId="104" fillId="29" borderId="95" xfId="0" applyFont="1" applyFill="1" applyBorder="1" applyAlignment="1">
      <alignment horizontal="center"/>
    </xf>
    <xf numFmtId="0" fontId="104" fillId="27" borderId="89" xfId="0" applyFont="1" applyFill="1" applyBorder="1" applyAlignment="1">
      <alignment horizontal="center"/>
    </xf>
    <xf numFmtId="0" fontId="104" fillId="27" borderId="89" xfId="0" applyFont="1" applyFill="1" applyBorder="1" applyAlignment="1">
      <alignment horizontal="center" vertical="center"/>
    </xf>
    <xf numFmtId="0" fontId="104" fillId="29" borderId="94" xfId="0" applyFont="1" applyFill="1" applyBorder="1" applyAlignment="1">
      <alignment horizontal="center"/>
    </xf>
    <xf numFmtId="0" fontId="104" fillId="29" borderId="97" xfId="0" applyFont="1" applyFill="1" applyBorder="1" applyAlignment="1">
      <alignment horizontal="center"/>
    </xf>
    <xf numFmtId="0" fontId="104" fillId="29" borderId="93" xfId="0" applyFont="1" applyFill="1" applyBorder="1" applyAlignment="1">
      <alignment horizontal="center" vertical="center"/>
    </xf>
    <xf numFmtId="0" fontId="107" fillId="27" borderId="89" xfId="0" applyFont="1" applyFill="1" applyBorder="1" applyAlignment="1">
      <alignment horizontal="center"/>
    </xf>
    <xf numFmtId="0" fontId="108" fillId="28" borderId="89" xfId="0" applyFont="1" applyFill="1" applyBorder="1" applyAlignment="1">
      <alignment horizontal="center"/>
    </xf>
    <xf numFmtId="0" fontId="107" fillId="28" borderId="89" xfId="0" applyFont="1" applyFill="1" applyBorder="1" applyAlignment="1">
      <alignment horizontal="center"/>
    </xf>
    <xf numFmtId="0" fontId="107" fillId="27" borderId="91" xfId="0" applyFont="1" applyFill="1" applyBorder="1" applyAlignment="1">
      <alignment horizontal="center"/>
    </xf>
    <xf numFmtId="0" fontId="107" fillId="28" borderId="91" xfId="0" applyFont="1" applyFill="1" applyBorder="1" applyAlignment="1">
      <alignment horizontal="center"/>
    </xf>
    <xf numFmtId="0" fontId="108" fillId="27" borderId="95" xfId="0" applyFont="1" applyFill="1" applyBorder="1" applyAlignment="1">
      <alignment horizontal="center"/>
    </xf>
    <xf numFmtId="0" fontId="64" fillId="27" borderId="94" xfId="0" applyFont="1" applyFill="1" applyBorder="1" applyAlignment="1">
      <alignment horizontal="center" vertical="center"/>
    </xf>
    <xf numFmtId="0" fontId="64" fillId="0" borderId="89" xfId="0" applyFont="1" applyBorder="1" applyAlignment="1">
      <alignment horizontal="center" vertical="center"/>
    </xf>
    <xf numFmtId="0" fontId="64" fillId="27" borderId="95" xfId="0" applyFont="1" applyFill="1" applyBorder="1" applyAlignment="1">
      <alignment horizontal="center" vertical="center"/>
    </xf>
    <xf numFmtId="0" fontId="64" fillId="27" borderId="91" xfId="0" applyFont="1" applyFill="1" applyBorder="1" applyAlignment="1">
      <alignment horizontal="center" vertical="center"/>
    </xf>
    <xf numFmtId="0" fontId="106" fillId="29" borderId="89" xfId="0" applyFont="1" applyFill="1" applyBorder="1" applyAlignment="1">
      <alignment horizontal="center"/>
    </xf>
    <xf numFmtId="0" fontId="64" fillId="27" borderId="89" xfId="0" applyFont="1" applyFill="1" applyBorder="1" applyAlignment="1">
      <alignment horizontal="left" vertical="center"/>
    </xf>
    <xf numFmtId="0" fontId="64" fillId="27" borderId="0" xfId="0" applyFont="1" applyFill="1" applyAlignment="1">
      <alignment horizontal="left" vertical="center"/>
    </xf>
    <xf numFmtId="0" fontId="92" fillId="27" borderId="89" xfId="0" applyFont="1" applyFill="1" applyBorder="1" applyAlignment="1">
      <alignment horizontal="left" vertical="center" wrapText="1"/>
    </xf>
    <xf numFmtId="0" fontId="92" fillId="27" borderId="0" xfId="0" applyFont="1" applyFill="1" applyAlignment="1">
      <alignment horizontal="center" vertical="center"/>
    </xf>
    <xf numFmtId="0" fontId="92" fillId="28" borderId="0" xfId="0" applyFont="1" applyFill="1" applyAlignment="1">
      <alignment horizontal="center" vertical="center"/>
    </xf>
    <xf numFmtId="0" fontId="92" fillId="28" borderId="0" xfId="0" applyFont="1" applyFill="1" applyAlignment="1">
      <alignment horizontal="left" vertical="center"/>
    </xf>
    <xf numFmtId="0" fontId="68" fillId="0" borderId="98" xfId="0" applyFont="1" applyBorder="1" applyAlignment="1">
      <alignment horizontal="center"/>
    </xf>
    <xf numFmtId="0" fontId="68" fillId="0" borderId="99" xfId="0" applyFont="1" applyBorder="1"/>
    <xf numFmtId="0" fontId="68" fillId="0" borderId="97" xfId="0" applyFont="1" applyBorder="1"/>
    <xf numFmtId="0" fontId="2" fillId="0" borderId="94"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89" xfId="0" applyFont="1" applyBorder="1" applyAlignment="1">
      <alignment horizontal="center" vertical="center" wrapText="1"/>
    </xf>
    <xf numFmtId="0" fontId="0" fillId="0" borderId="89" xfId="0" applyBorder="1" applyAlignment="1">
      <alignment wrapText="1"/>
    </xf>
    <xf numFmtId="0" fontId="2" fillId="0" borderId="89" xfId="0" applyFont="1" applyBorder="1" applyAlignment="1">
      <alignment horizontal="left" wrapText="1"/>
    </xf>
    <xf numFmtId="0" fontId="0" fillId="0" borderId="96" xfId="0" applyBorder="1"/>
    <xf numFmtId="0" fontId="2" fillId="0" borderId="89" xfId="0" applyFont="1" applyBorder="1" applyAlignment="1">
      <alignment wrapText="1"/>
    </xf>
    <xf numFmtId="0" fontId="109" fillId="0" borderId="88" xfId="0" applyFont="1" applyBorder="1" applyAlignment="1">
      <alignment horizontal="right"/>
    </xf>
    <xf numFmtId="0" fontId="2" fillId="0" borderId="100" xfId="0" applyFont="1" applyBorder="1" applyAlignment="1">
      <alignment horizontal="center" wrapText="1"/>
    </xf>
    <xf numFmtId="0" fontId="2" fillId="0" borderId="90" xfId="0" applyFont="1" applyBorder="1" applyAlignment="1">
      <alignment horizontal="center" wrapText="1"/>
    </xf>
    <xf numFmtId="0" fontId="110" fillId="0" borderId="88" xfId="0" applyFont="1" applyBorder="1" applyAlignment="1">
      <alignment horizontal="center" vertical="center" wrapText="1"/>
    </xf>
    <xf numFmtId="0" fontId="0" fillId="0" borderId="100" xfId="0" applyBorder="1" applyAlignment="1">
      <alignment horizontal="right"/>
    </xf>
    <xf numFmtId="0" fontId="0" fillId="0" borderId="92" xfId="0" applyBorder="1" applyAlignment="1">
      <alignment horizontal="right"/>
    </xf>
    <xf numFmtId="0" fontId="0" fillId="0" borderId="90" xfId="0" applyBorder="1" applyAlignment="1">
      <alignment horizontal="right"/>
    </xf>
    <xf numFmtId="0" fontId="110" fillId="0" borderId="95" xfId="0" applyFont="1" applyBorder="1" applyAlignment="1">
      <alignment vertical="center" wrapText="1"/>
    </xf>
    <xf numFmtId="0" fontId="110" fillId="0" borderId="96" xfId="0" applyFont="1" applyBorder="1" applyAlignment="1">
      <alignment vertical="center" wrapText="1"/>
    </xf>
    <xf numFmtId="0" fontId="110" fillId="0" borderId="0" xfId="0" applyFont="1" applyAlignment="1">
      <alignment vertical="center" wrapText="1"/>
    </xf>
    <xf numFmtId="0" fontId="110" fillId="0" borderId="88" xfId="0" applyFont="1" applyBorder="1" applyAlignment="1">
      <alignment vertical="center" wrapText="1"/>
    </xf>
    <xf numFmtId="0" fontId="110" fillId="0" borderId="93" xfId="0" applyFont="1" applyBorder="1" applyAlignment="1">
      <alignment vertical="center" wrapText="1"/>
    </xf>
    <xf numFmtId="0" fontId="110" fillId="0" borderId="91" xfId="0" applyFont="1" applyBorder="1" applyAlignment="1">
      <alignment vertical="center" wrapText="1"/>
    </xf>
    <xf numFmtId="0" fontId="110" fillId="0" borderId="93" xfId="0" applyFont="1" applyBorder="1" applyAlignment="1">
      <alignment horizontal="center" vertical="center" wrapText="1"/>
    </xf>
    <xf numFmtId="0" fontId="0" fillId="0" borderId="91" xfId="0" applyBorder="1" applyAlignment="1">
      <alignment horizontal="left" wrapText="1"/>
    </xf>
    <xf numFmtId="0" fontId="110" fillId="0" borderId="88" xfId="0" applyFont="1" applyBorder="1" applyAlignment="1">
      <alignment wrapText="1"/>
    </xf>
    <xf numFmtId="0" fontId="0" fillId="0" borderId="88" xfId="0" applyBorder="1" applyAlignment="1">
      <alignment wrapText="1"/>
    </xf>
    <xf numFmtId="0" fontId="0" fillId="0" borderId="93" xfId="0" applyBorder="1" applyAlignment="1">
      <alignment wrapText="1"/>
    </xf>
    <xf numFmtId="0" fontId="0" fillId="0" borderId="93" xfId="0" applyBorder="1" applyAlignment="1">
      <alignment horizontal="right" wrapText="1"/>
    </xf>
    <xf numFmtId="0" fontId="0" fillId="0" borderId="93" xfId="0" applyBorder="1" applyAlignment="1">
      <alignment horizontal="left" wrapText="1"/>
    </xf>
    <xf numFmtId="0" fontId="0" fillId="0" borderId="90" xfId="0" applyBorder="1" applyAlignment="1">
      <alignment horizontal="right" wrapText="1"/>
    </xf>
    <xf numFmtId="0" fontId="0" fillId="0" borderId="91" xfId="0" applyBorder="1" applyAlignment="1">
      <alignment horizontal="right" wrapText="1"/>
    </xf>
    <xf numFmtId="0" fontId="110" fillId="0" borderId="100" xfId="0" applyFont="1" applyBorder="1" applyAlignment="1">
      <alignment horizontal="left" wrapText="1"/>
    </xf>
    <xf numFmtId="0" fontId="110" fillId="0" borderId="92" xfId="0" applyFont="1" applyBorder="1" applyAlignment="1">
      <alignment horizontal="left" wrapText="1"/>
    </xf>
    <xf numFmtId="0" fontId="110" fillId="0" borderId="90" xfId="0" applyFont="1" applyBorder="1" applyAlignment="1">
      <alignment horizontal="left" wrapText="1"/>
    </xf>
    <xf numFmtId="0" fontId="110" fillId="0" borderId="91" xfId="0" applyFont="1" applyBorder="1" applyAlignment="1">
      <alignment horizontal="right" wrapText="1"/>
    </xf>
    <xf numFmtId="0" fontId="110" fillId="0" borderId="93" xfId="0" applyFont="1" applyBorder="1" applyAlignment="1">
      <alignment horizontal="right" wrapText="1"/>
    </xf>
    <xf numFmtId="0" fontId="2" fillId="0" borderId="35" xfId="0" applyFont="1" applyBorder="1" applyAlignment="1">
      <alignment horizontal="center"/>
    </xf>
    <xf numFmtId="0" fontId="111" fillId="0" borderId="35" xfId="0" applyFont="1" applyBorder="1" applyAlignment="1">
      <alignment horizontal="center" vertical="center" wrapText="1"/>
    </xf>
    <xf numFmtId="0" fontId="58" fillId="0" borderId="35" xfId="0" applyFont="1" applyBorder="1" applyAlignment="1">
      <alignment wrapText="1"/>
    </xf>
    <xf numFmtId="0" fontId="112" fillId="0" borderId="35" xfId="0" applyFont="1" applyBorder="1" applyAlignment="1">
      <alignment horizontal="center" vertical="center" wrapText="1"/>
    </xf>
    <xf numFmtId="0" fontId="112" fillId="0" borderId="35" xfId="0" applyFont="1" applyBorder="1" applyAlignment="1">
      <alignment horizontal="center" vertical="center" wrapText="1"/>
    </xf>
    <xf numFmtId="0" fontId="113" fillId="0" borderId="35" xfId="0" applyFont="1" applyBorder="1" applyAlignment="1">
      <alignment horizontal="center" vertical="center" wrapText="1"/>
    </xf>
    <xf numFmtId="0" fontId="114" fillId="0" borderId="48" xfId="0" applyFont="1" applyBorder="1" applyAlignment="1">
      <alignment horizontal="center" vertical="center" wrapText="1"/>
    </xf>
    <xf numFmtId="0" fontId="114" fillId="0" borderId="49" xfId="0" applyFont="1" applyBorder="1" applyAlignment="1">
      <alignment horizontal="center" vertical="center" wrapText="1"/>
    </xf>
    <xf numFmtId="0" fontId="114" fillId="0" borderId="35" xfId="0" applyFont="1" applyBorder="1" applyAlignment="1">
      <alignment horizontal="center" vertical="center" wrapText="1"/>
    </xf>
    <xf numFmtId="0" fontId="114" fillId="0" borderId="35" xfId="0" applyFont="1" applyBorder="1" applyAlignment="1">
      <alignment horizontal="center" vertical="center" wrapText="1"/>
    </xf>
    <xf numFmtId="0" fontId="115" fillId="0" borderId="35" xfId="0" applyFont="1" applyBorder="1" applyAlignment="1">
      <alignment horizontal="right"/>
    </xf>
    <xf numFmtId="0" fontId="49" fillId="0" borderId="35" xfId="0" applyFont="1" applyBorder="1" applyAlignment="1">
      <alignment horizontal="left"/>
    </xf>
    <xf numFmtId="1" fontId="116" fillId="0" borderId="35" xfId="0" applyNumberFormat="1" applyFont="1" applyBorder="1"/>
    <xf numFmtId="165" fontId="116" fillId="0" borderId="35" xfId="0" applyNumberFormat="1" applyFont="1" applyBorder="1"/>
    <xf numFmtId="2" fontId="116" fillId="0" borderId="35" xfId="0" applyNumberFormat="1" applyFont="1" applyBorder="1"/>
    <xf numFmtId="0" fontId="117" fillId="0" borderId="86" xfId="0" applyFont="1" applyBorder="1" applyAlignment="1">
      <alignment horizontal="center" wrapText="1"/>
    </xf>
    <xf numFmtId="0" fontId="117" fillId="0" borderId="35" xfId="0" applyFont="1" applyBorder="1" applyAlignment="1">
      <alignment horizontal="right"/>
    </xf>
    <xf numFmtId="0" fontId="117" fillId="0" borderId="52" xfId="0" applyFont="1" applyBorder="1" applyAlignment="1">
      <alignment horizontal="center" wrapText="1"/>
    </xf>
    <xf numFmtId="0" fontId="118" fillId="0" borderId="35" xfId="0" applyFont="1" applyBorder="1" applyAlignment="1">
      <alignment horizontal="right"/>
    </xf>
    <xf numFmtId="0" fontId="118" fillId="0" borderId="35" xfId="0" applyFont="1" applyBorder="1" applyAlignment="1">
      <alignment horizontal="left"/>
    </xf>
    <xf numFmtId="1" fontId="114" fillId="0" borderId="35" xfId="0" applyNumberFormat="1" applyFont="1" applyBorder="1"/>
    <xf numFmtId="165" fontId="114" fillId="0" borderId="35" xfId="0" applyNumberFormat="1" applyFont="1" applyBorder="1"/>
    <xf numFmtId="165" fontId="50" fillId="0" borderId="35" xfId="0" applyNumberFormat="1" applyFont="1" applyBorder="1"/>
    <xf numFmtId="0" fontId="119" fillId="0" borderId="35" xfId="0" applyFont="1" applyBorder="1"/>
    <xf numFmtId="0" fontId="120" fillId="0" borderId="0" xfId="0" applyFont="1"/>
    <xf numFmtId="0" fontId="121" fillId="0" borderId="0" xfId="0" applyFont="1" applyAlignment="1">
      <alignment horizontal="center" wrapText="1"/>
    </xf>
    <xf numFmtId="0" fontId="120" fillId="0" borderId="0" xfId="0" applyFont="1" applyAlignment="1">
      <alignment horizontal="center"/>
    </xf>
    <xf numFmtId="0" fontId="5" fillId="0" borderId="0" xfId="0" applyFont="1"/>
    <xf numFmtId="0" fontId="16" fillId="0" borderId="0" xfId="0" applyFont="1"/>
    <xf numFmtId="0" fontId="16" fillId="0" borderId="87" xfId="0" applyFont="1" applyBorder="1" applyAlignment="1">
      <alignment horizontal="center"/>
    </xf>
    <xf numFmtId="0" fontId="5" fillId="0" borderId="86" xfId="0" applyFont="1" applyBorder="1" applyAlignment="1">
      <alignment horizontal="center"/>
    </xf>
    <xf numFmtId="0" fontId="5" fillId="0" borderId="35" xfId="0" applyFont="1" applyBorder="1" applyAlignment="1">
      <alignment horizontal="center" wrapText="1"/>
    </xf>
    <xf numFmtId="0" fontId="5" fillId="0" borderId="35" xfId="0" applyFont="1" applyBorder="1" applyAlignment="1">
      <alignment horizontal="left" wrapText="1"/>
    </xf>
    <xf numFmtId="0" fontId="5" fillId="0" borderId="86" xfId="0" applyFont="1" applyBorder="1" applyAlignment="1">
      <alignment horizontal="center" wrapText="1"/>
    </xf>
    <xf numFmtId="0" fontId="5" fillId="0" borderId="48" xfId="0" applyFont="1" applyBorder="1" applyAlignment="1">
      <alignment horizontal="center" wrapText="1"/>
    </xf>
    <xf numFmtId="0" fontId="5" fillId="0" borderId="51" xfId="0" applyFont="1" applyBorder="1" applyAlignment="1">
      <alignment horizontal="center"/>
    </xf>
    <xf numFmtId="0" fontId="5" fillId="0" borderId="35" xfId="0" applyFont="1" applyBorder="1"/>
    <xf numFmtId="0" fontId="5" fillId="0" borderId="35" xfId="0" applyFont="1" applyBorder="1" applyAlignment="1"/>
    <xf numFmtId="0" fontId="5" fillId="0" borderId="51" xfId="0" applyFont="1" applyBorder="1" applyAlignment="1">
      <alignment horizontal="center" wrapText="1"/>
    </xf>
    <xf numFmtId="0" fontId="5" fillId="0" borderId="48" xfId="0" applyFont="1" applyBorder="1" applyAlignment="1"/>
    <xf numFmtId="0" fontId="30" fillId="0" borderId="35" xfId="0" applyFont="1" applyBorder="1" applyAlignment="1"/>
    <xf numFmtId="0" fontId="93" fillId="0" borderId="86" xfId="0" applyFont="1" applyBorder="1" applyAlignment="1"/>
    <xf numFmtId="0" fontId="122" fillId="0" borderId="35" xfId="0" applyFont="1" applyBorder="1" applyAlignment="1">
      <alignment horizontal="center"/>
    </xf>
    <xf numFmtId="2" fontId="93" fillId="0" borderId="35" xfId="0" applyNumberFormat="1" applyFont="1" applyBorder="1" applyAlignment="1"/>
    <xf numFmtId="0" fontId="122" fillId="0" borderId="35" xfId="0" applyFont="1" applyBorder="1" applyAlignment="1">
      <alignment horizontal="right"/>
    </xf>
    <xf numFmtId="165" fontId="93" fillId="0" borderId="35" xfId="0" applyNumberFormat="1" applyFont="1" applyBorder="1" applyAlignment="1">
      <alignment horizontal="right"/>
    </xf>
    <xf numFmtId="0" fontId="3" fillId="0" borderId="86" xfId="0" applyFont="1" applyBorder="1"/>
    <xf numFmtId="0" fontId="86" fillId="0" borderId="86" xfId="0" applyFont="1" applyBorder="1"/>
    <xf numFmtId="2" fontId="3" fillId="0" borderId="86" xfId="0" applyNumberFormat="1" applyFont="1" applyBorder="1" applyAlignment="1">
      <alignment horizontal="right"/>
    </xf>
    <xf numFmtId="2" fontId="86" fillId="0" borderId="86" xfId="0" applyNumberFormat="1" applyFont="1" applyBorder="1"/>
    <xf numFmtId="165" fontId="3" fillId="0" borderId="35" xfId="0" applyNumberFormat="1" applyFont="1" applyBorder="1" applyAlignment="1">
      <alignment horizontal="right"/>
    </xf>
    <xf numFmtId="0" fontId="3" fillId="0" borderId="48" xfId="0" applyFont="1" applyBorder="1"/>
    <xf numFmtId="0" fontId="123" fillId="26" borderId="35" xfId="0" applyFont="1" applyFill="1" applyBorder="1" applyAlignment="1">
      <alignment horizontal="right" vertical="center" wrapText="1"/>
    </xf>
    <xf numFmtId="2" fontId="3" fillId="0" borderId="47" xfId="0" applyNumberFormat="1" applyFont="1" applyBorder="1" applyAlignment="1">
      <alignment horizontal="right"/>
    </xf>
    <xf numFmtId="165" fontId="3" fillId="0" borderId="49" xfId="0" applyNumberFormat="1" applyFont="1" applyBorder="1" applyAlignment="1">
      <alignment horizontal="right"/>
    </xf>
    <xf numFmtId="0" fontId="3" fillId="0" borderId="51" xfId="0" applyFont="1" applyBorder="1"/>
    <xf numFmtId="0" fontId="30" fillId="0" borderId="51" xfId="0" applyFont="1" applyBorder="1"/>
    <xf numFmtId="2" fontId="3" fillId="0" borderId="51" xfId="0" applyNumberFormat="1" applyFont="1" applyBorder="1" applyAlignment="1">
      <alignment horizontal="right"/>
    </xf>
    <xf numFmtId="0" fontId="3" fillId="0" borderId="35" xfId="0" applyFont="1" applyFill="1" applyBorder="1"/>
    <xf numFmtId="0" fontId="30" fillId="0" borderId="35" xfId="0" applyFont="1" applyFill="1" applyBorder="1" applyAlignment="1">
      <alignment horizontal="right" vertical="center"/>
    </xf>
    <xf numFmtId="166" fontId="30" fillId="0" borderId="35" xfId="0" applyNumberFormat="1" applyFont="1" applyFill="1" applyBorder="1" applyAlignment="1">
      <alignment horizontal="right" vertical="center"/>
    </xf>
    <xf numFmtId="2" fontId="30" fillId="0" borderId="35" xfId="0" applyNumberFormat="1" applyFont="1" applyFill="1" applyBorder="1" applyAlignment="1">
      <alignment horizontal="right" vertical="center"/>
    </xf>
    <xf numFmtId="2" fontId="3" fillId="0" borderId="35" xfId="0" applyNumberFormat="1" applyFont="1" applyFill="1" applyBorder="1" applyAlignment="1">
      <alignment horizontal="right"/>
    </xf>
    <xf numFmtId="165" fontId="3" fillId="0" borderId="35" xfId="0" applyNumberFormat="1" applyFont="1" applyFill="1" applyBorder="1" applyAlignment="1">
      <alignment horizontal="right"/>
    </xf>
    <xf numFmtId="2" fontId="3" fillId="0" borderId="35" xfId="0" applyNumberFormat="1" applyFont="1" applyBorder="1" applyAlignment="1">
      <alignment horizontal="right"/>
    </xf>
    <xf numFmtId="0" fontId="86" fillId="0" borderId="35" xfId="0" applyFont="1" applyBorder="1"/>
    <xf numFmtId="0" fontId="30" fillId="0" borderId="86" xfId="0" applyFont="1" applyBorder="1"/>
    <xf numFmtId="1" fontId="30" fillId="0" borderId="86" xfId="0" applyNumberFormat="1" applyFont="1" applyBorder="1"/>
    <xf numFmtId="0" fontId="123" fillId="26" borderId="35" xfId="0" applyFont="1" applyFill="1" applyBorder="1" applyAlignment="1">
      <alignment horizontal="right" vertical="center"/>
    </xf>
    <xf numFmtId="0" fontId="86" fillId="0" borderId="51" xfId="0" applyFont="1" applyBorder="1"/>
    <xf numFmtId="0" fontId="29" fillId="0" borderId="48" xfId="0" applyFont="1" applyBorder="1"/>
    <xf numFmtId="165" fontId="29" fillId="0" borderId="35" xfId="0" applyNumberFormat="1" applyFont="1" applyBorder="1" applyAlignment="1">
      <alignment horizontal="right"/>
    </xf>
    <xf numFmtId="2" fontId="29" fillId="0" borderId="51" xfId="0" applyNumberFormat="1" applyFont="1" applyBorder="1" applyAlignment="1">
      <alignment horizontal="right"/>
    </xf>
    <xf numFmtId="2" fontId="86" fillId="0" borderId="35" xfId="0" applyNumberFormat="1" applyFont="1" applyBorder="1"/>
    <xf numFmtId="0" fontId="124" fillId="0" borderId="35" xfId="0" applyFont="1" applyBorder="1"/>
    <xf numFmtId="2" fontId="124" fillId="0" borderId="35" xfId="0" applyNumberFormat="1" applyFont="1" applyBorder="1"/>
    <xf numFmtId="2" fontId="30" fillId="0" borderId="49" xfId="0" applyNumberFormat="1" applyFont="1" applyBorder="1" applyAlignment="1">
      <alignment horizontal="right"/>
    </xf>
    <xf numFmtId="0" fontId="3" fillId="0" borderId="86" xfId="0" applyFont="1" applyFill="1" applyBorder="1"/>
    <xf numFmtId="166" fontId="3" fillId="0" borderId="0" xfId="0" applyNumberFormat="1" applyFont="1"/>
    <xf numFmtId="165" fontId="3" fillId="0" borderId="52" xfId="0" applyNumberFormat="1" applyFont="1" applyFill="1" applyBorder="1"/>
    <xf numFmtId="0" fontId="30" fillId="26" borderId="35" xfId="0" applyFont="1" applyFill="1" applyBorder="1" applyAlignment="1">
      <alignment horizontal="right" vertical="center"/>
    </xf>
    <xf numFmtId="165" fontId="3" fillId="0" borderId="101" xfId="0" applyNumberFormat="1" applyFont="1" applyBorder="1" applyAlignment="1">
      <alignment horizontal="right"/>
    </xf>
    <xf numFmtId="0" fontId="30" fillId="26" borderId="35" xfId="0" applyFont="1" applyFill="1" applyBorder="1" applyAlignment="1">
      <alignment horizontal="right" wrapText="1"/>
    </xf>
    <xf numFmtId="0" fontId="125" fillId="26" borderId="35" xfId="0" applyFont="1" applyFill="1" applyBorder="1" applyAlignment="1">
      <alignment horizontal="right"/>
    </xf>
    <xf numFmtId="0" fontId="30" fillId="0" borderId="35" xfId="0" applyFont="1" applyFill="1" applyBorder="1"/>
    <xf numFmtId="0" fontId="3" fillId="26" borderId="35" xfId="0" applyNumberFormat="1" applyFont="1" applyFill="1" applyBorder="1" applyAlignment="1">
      <alignment horizontal="right"/>
    </xf>
    <xf numFmtId="165" fontId="3" fillId="26" borderId="35" xfId="0" applyNumberFormat="1" applyFont="1" applyFill="1" applyBorder="1" applyAlignment="1">
      <alignment horizontal="right"/>
    </xf>
    <xf numFmtId="0" fontId="3" fillId="0" borderId="36" xfId="0" applyFont="1" applyBorder="1"/>
    <xf numFmtId="0" fontId="30" fillId="0" borderId="84" xfId="3" applyFont="1" applyBorder="1" applyAlignment="1">
      <alignment horizontal="right"/>
    </xf>
    <xf numFmtId="0" fontId="30" fillId="0" borderId="84" xfId="3" applyFont="1" applyBorder="1"/>
    <xf numFmtId="2" fontId="30" fillId="0" borderId="84" xfId="3" applyNumberFormat="1" applyFont="1" applyBorder="1"/>
    <xf numFmtId="1" fontId="86" fillId="0" borderId="35" xfId="0" applyNumberFormat="1" applyFont="1" applyBorder="1"/>
    <xf numFmtId="165" fontId="3" fillId="0" borderId="86" xfId="0" applyNumberFormat="1" applyFont="1" applyBorder="1" applyAlignment="1">
      <alignment horizontal="right"/>
    </xf>
    <xf numFmtId="0" fontId="3" fillId="0" borderId="35" xfId="3" applyFont="1" applyBorder="1" applyAlignment="1">
      <alignment horizontal="right"/>
    </xf>
    <xf numFmtId="2" fontId="3" fillId="0" borderId="35" xfId="3" applyNumberFormat="1" applyFont="1" applyBorder="1" applyAlignment="1">
      <alignment horizontal="right"/>
    </xf>
    <xf numFmtId="0" fontId="86" fillId="0" borderId="34" xfId="0" applyFont="1" applyBorder="1" applyAlignment="1">
      <alignment horizontal="right" vertical="center"/>
    </xf>
    <xf numFmtId="0" fontId="86" fillId="0" borderId="35" xfId="0" applyFont="1" applyBorder="1" applyAlignment="1">
      <alignment horizontal="right" vertical="center"/>
    </xf>
    <xf numFmtId="0" fontId="86" fillId="0" borderId="39" xfId="0" applyFont="1" applyBorder="1" applyAlignment="1">
      <alignment horizontal="right" vertical="center"/>
    </xf>
    <xf numFmtId="1" fontId="86" fillId="0" borderId="86" xfId="0" applyNumberFormat="1" applyFont="1" applyBorder="1"/>
    <xf numFmtId="0" fontId="3" fillId="0" borderId="48" xfId="0" applyFont="1" applyFill="1" applyBorder="1"/>
    <xf numFmtId="0" fontId="86" fillId="0" borderId="0" xfId="0" applyFont="1"/>
    <xf numFmtId="165" fontId="3" fillId="0" borderId="51" xfId="0" applyNumberFormat="1" applyFont="1" applyBorder="1" applyAlignment="1">
      <alignment horizontal="right"/>
    </xf>
    <xf numFmtId="0" fontId="30" fillId="0" borderId="49" xfId="0" applyFont="1" applyBorder="1" applyAlignment="1">
      <alignment horizontal="right" vertical="center"/>
    </xf>
    <xf numFmtId="0" fontId="30" fillId="0" borderId="35" xfId="0" applyFont="1" applyBorder="1" applyAlignment="1">
      <alignment horizontal="right" vertical="center"/>
    </xf>
    <xf numFmtId="0" fontId="30" fillId="0" borderId="48" xfId="0" applyFont="1" applyBorder="1" applyAlignment="1">
      <alignment horizontal="right" vertical="center"/>
    </xf>
    <xf numFmtId="166" fontId="29" fillId="0" borderId="35" xfId="0" applyNumberFormat="1" applyFont="1" applyBorder="1"/>
    <xf numFmtId="165" fontId="29" fillId="0" borderId="35" xfId="0" applyNumberFormat="1" applyFont="1" applyBorder="1"/>
    <xf numFmtId="2" fontId="29" fillId="0" borderId="35" xfId="0" applyNumberFormat="1" applyFont="1" applyBorder="1" applyAlignment="1">
      <alignment horizontal="right"/>
    </xf>
    <xf numFmtId="0" fontId="29" fillId="0" borderId="35" xfId="0" applyNumberFormat="1" applyFont="1" applyBorder="1"/>
    <xf numFmtId="0" fontId="120" fillId="0" borderId="35" xfId="0" applyFont="1" applyBorder="1"/>
    <xf numFmtId="166" fontId="120" fillId="0" borderId="35" xfId="0" applyNumberFormat="1" applyFont="1" applyBorder="1"/>
    <xf numFmtId="166" fontId="120" fillId="0" borderId="35" xfId="0" applyNumberFormat="1" applyFont="1" applyBorder="1" applyAlignment="1">
      <alignment horizontal="right"/>
    </xf>
    <xf numFmtId="0" fontId="4" fillId="0" borderId="0" xfId="0" applyFont="1" applyAlignment="1">
      <alignment horizontal="center" vertical="center" wrapText="1"/>
    </xf>
    <xf numFmtId="0" fontId="5" fillId="0" borderId="0" xfId="0" applyFont="1" applyAlignment="1">
      <alignment horizontal="center" vertical="center" wrapText="1"/>
    </xf>
    <xf numFmtId="2" fontId="10" fillId="0" borderId="0" xfId="0" applyNumberFormat="1" applyFont="1" applyAlignment="1">
      <alignment horizontal="left" wrapText="1"/>
    </xf>
    <xf numFmtId="2" fontId="0" fillId="0" borderId="0" xfId="0" applyNumberFormat="1" applyAlignment="1">
      <alignment horizontal="left" wrapText="1"/>
    </xf>
    <xf numFmtId="0" fontId="0" fillId="0" borderId="0" xfId="0" applyAlignment="1">
      <alignment horizontal="left" wrapText="1"/>
    </xf>
    <xf numFmtId="0" fontId="7" fillId="0" borderId="0" xfId="0" applyFont="1"/>
    <xf numFmtId="0" fontId="7" fillId="0" borderId="0" xfId="0" applyFont="1" applyAlignment="1">
      <alignment horizontal="right" wrapText="1"/>
    </xf>
    <xf numFmtId="0" fontId="0" fillId="0" borderId="0" xfId="0" applyAlignment="1">
      <alignment horizontal="right" wrapText="1"/>
    </xf>
    <xf numFmtId="0" fontId="3" fillId="0" borderId="102" xfId="0" applyFont="1" applyBorder="1"/>
    <xf numFmtId="0" fontId="3" fillId="0" borderId="103" xfId="0" applyFont="1" applyBorder="1"/>
    <xf numFmtId="0" fontId="5" fillId="13" borderId="35" xfId="0" applyFont="1" applyFill="1" applyBorder="1" applyAlignment="1">
      <alignment horizontal="center" vertical="center" wrapText="1"/>
    </xf>
    <xf numFmtId="0" fontId="7" fillId="0" borderId="87" xfId="0" applyFont="1" applyBorder="1" applyAlignment="1">
      <alignment horizontal="right" wrapText="1"/>
    </xf>
    <xf numFmtId="0" fontId="126" fillId="0" borderId="35" xfId="0" applyFont="1" applyFill="1" applyBorder="1" applyAlignment="1">
      <alignment horizontal="center" vertical="center" wrapText="1"/>
    </xf>
    <xf numFmtId="0" fontId="127" fillId="0" borderId="35" xfId="0" applyFont="1" applyFill="1" applyBorder="1" applyAlignment="1">
      <alignment horizontal="center"/>
    </xf>
    <xf numFmtId="0" fontId="0" fillId="0" borderId="0" xfId="0" applyFill="1"/>
    <xf numFmtId="0" fontId="32" fillId="0" borderId="35"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126" fillId="0" borderId="86" xfId="0" applyFont="1" applyFill="1" applyBorder="1" applyAlignment="1">
      <alignment horizontal="center" vertical="center" wrapText="1"/>
    </xf>
    <xf numFmtId="0" fontId="126" fillId="0" borderId="35"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126" fillId="0" borderId="51" xfId="0" applyFont="1" applyFill="1" applyBorder="1" applyAlignment="1">
      <alignment horizontal="center" vertical="center" wrapText="1"/>
    </xf>
    <xf numFmtId="1" fontId="126" fillId="0" borderId="35" xfId="0" applyNumberFormat="1" applyFont="1" applyFill="1" applyBorder="1" applyAlignment="1">
      <alignment horizontal="center" vertical="center"/>
    </xf>
    <xf numFmtId="2" fontId="126" fillId="0" borderId="35" xfId="0" applyNumberFormat="1" applyFont="1" applyFill="1" applyBorder="1" applyAlignment="1">
      <alignment horizontal="center" vertical="center" wrapText="1"/>
    </xf>
    <xf numFmtId="2" fontId="126" fillId="0" borderId="35" xfId="0" applyNumberFormat="1" applyFont="1" applyFill="1" applyBorder="1" applyAlignment="1">
      <alignment horizontal="center" vertical="center"/>
    </xf>
    <xf numFmtId="0" fontId="127" fillId="0" borderId="0" xfId="0" applyFont="1" applyFill="1" applyAlignment="1">
      <alignment horizontal="center"/>
    </xf>
    <xf numFmtId="1" fontId="126" fillId="13" borderId="35" xfId="0" applyNumberFormat="1" applyFont="1" applyFill="1" applyBorder="1" applyAlignment="1">
      <alignment horizontal="center" vertical="center"/>
    </xf>
    <xf numFmtId="2" fontId="126" fillId="13" borderId="35" xfId="0" applyNumberFormat="1" applyFont="1" applyFill="1" applyBorder="1" applyAlignment="1">
      <alignment horizontal="center" vertical="center"/>
    </xf>
    <xf numFmtId="0" fontId="127" fillId="0" borderId="86" xfId="0" applyFont="1" applyFill="1" applyBorder="1" applyAlignment="1">
      <alignment horizontal="center" vertical="center" wrapText="1"/>
    </xf>
    <xf numFmtId="0" fontId="127" fillId="0" borderId="52" xfId="0" applyFont="1" applyFill="1" applyBorder="1" applyAlignment="1">
      <alignment horizontal="center" vertical="center" wrapText="1"/>
    </xf>
    <xf numFmtId="0" fontId="126" fillId="0" borderId="35" xfId="0" applyFont="1" applyFill="1" applyBorder="1" applyAlignment="1">
      <alignment horizontal="center" vertical="center"/>
    </xf>
    <xf numFmtId="0" fontId="127" fillId="0" borderId="51" xfId="0" applyFont="1" applyFill="1" applyBorder="1" applyAlignment="1">
      <alignment horizontal="center" vertical="center" wrapText="1"/>
    </xf>
    <xf numFmtId="0" fontId="126" fillId="13" borderId="35" xfId="0" applyFont="1" applyFill="1" applyBorder="1" applyAlignment="1">
      <alignment horizontal="center" vertical="center" wrapText="1"/>
    </xf>
    <xf numFmtId="0" fontId="126" fillId="13" borderId="35" xfId="0" applyFont="1" applyFill="1" applyBorder="1" applyAlignment="1">
      <alignment horizontal="center" vertical="center"/>
    </xf>
    <xf numFmtId="1" fontId="126" fillId="13" borderId="35" xfId="0" applyNumberFormat="1" applyFont="1" applyFill="1" applyBorder="1" applyAlignment="1">
      <alignment horizontal="center" vertical="center" wrapText="1"/>
    </xf>
    <xf numFmtId="2" fontId="126" fillId="13" borderId="35" xfId="0" applyNumberFormat="1" applyFont="1" applyFill="1" applyBorder="1" applyAlignment="1">
      <alignment horizontal="center" vertical="center" wrapText="1"/>
    </xf>
    <xf numFmtId="0" fontId="127" fillId="13" borderId="86" xfId="0" applyFont="1" applyFill="1" applyBorder="1" applyAlignment="1">
      <alignment horizontal="center" vertical="center" wrapText="1"/>
    </xf>
    <xf numFmtId="0" fontId="0" fillId="13" borderId="0" xfId="0" applyFill="1"/>
    <xf numFmtId="1" fontId="32" fillId="13" borderId="35" xfId="0" applyNumberFormat="1" applyFont="1" applyFill="1" applyBorder="1" applyAlignment="1">
      <alignment horizontal="center" vertical="center" wrapText="1"/>
    </xf>
    <xf numFmtId="2" fontId="32" fillId="13" borderId="35" xfId="0" applyNumberFormat="1" applyFont="1" applyFill="1" applyBorder="1" applyAlignment="1">
      <alignment horizontal="center" vertical="center" wrapText="1"/>
    </xf>
    <xf numFmtId="0" fontId="127" fillId="13" borderId="52" xfId="0" applyFont="1" applyFill="1" applyBorder="1" applyAlignment="1">
      <alignment horizontal="center" vertical="center" wrapText="1"/>
    </xf>
    <xf numFmtId="0" fontId="127" fillId="13" borderId="51" xfId="0" applyFont="1" applyFill="1" applyBorder="1" applyAlignment="1">
      <alignment horizontal="center" vertical="center" wrapText="1"/>
    </xf>
    <xf numFmtId="0" fontId="126" fillId="0" borderId="35" xfId="0" applyFont="1" applyBorder="1" applyAlignment="1">
      <alignment horizontal="center" vertical="center"/>
    </xf>
    <xf numFmtId="2" fontId="126" fillId="0" borderId="35" xfId="0" applyNumberFormat="1" applyFont="1" applyBorder="1" applyAlignment="1">
      <alignment horizontal="center" vertical="center"/>
    </xf>
    <xf numFmtId="0" fontId="126" fillId="0" borderId="35" xfId="0" applyFont="1" applyBorder="1" applyAlignment="1">
      <alignment horizontal="center" vertical="center" wrapText="1"/>
    </xf>
    <xf numFmtId="2" fontId="126" fillId="0" borderId="35" xfId="0" applyNumberFormat="1" applyFont="1" applyBorder="1" applyAlignment="1">
      <alignment horizontal="center" vertical="center" wrapText="1"/>
    </xf>
    <xf numFmtId="0" fontId="0" fillId="0" borderId="0" xfId="0" applyFill="1" applyAlignment="1">
      <alignment horizontal="center"/>
    </xf>
    <xf numFmtId="0" fontId="128" fillId="0" borderId="0" xfId="0" applyFont="1" applyAlignment="1">
      <alignment horizontal="center"/>
    </xf>
    <xf numFmtId="0" fontId="128" fillId="0" borderId="0" xfId="0" applyFont="1" applyAlignment="1">
      <alignment horizontal="center"/>
    </xf>
    <xf numFmtId="0" fontId="68" fillId="0" borderId="0" xfId="0" applyFont="1"/>
    <xf numFmtId="0" fontId="100" fillId="13" borderId="35" xfId="0" applyFont="1" applyFill="1" applyBorder="1" applyAlignment="1">
      <alignment horizontal="center" vertical="center" wrapText="1"/>
    </xf>
    <xf numFmtId="0" fontId="100" fillId="13" borderId="86" xfId="0" applyFont="1" applyFill="1" applyBorder="1" applyAlignment="1">
      <alignment horizontal="center" vertical="center" wrapText="1"/>
    </xf>
    <xf numFmtId="0" fontId="120" fillId="30" borderId="35" xfId="0" applyFont="1" applyFill="1" applyBorder="1" applyAlignment="1">
      <alignment horizontal="center" vertical="center" wrapText="1"/>
    </xf>
    <xf numFmtId="0" fontId="120" fillId="30" borderId="86" xfId="0" applyFont="1" applyFill="1" applyBorder="1" applyAlignment="1">
      <alignment horizontal="center" vertical="center" wrapText="1"/>
    </xf>
    <xf numFmtId="0" fontId="100" fillId="13" borderId="51" xfId="0" applyFont="1" applyFill="1" applyBorder="1" applyAlignment="1">
      <alignment horizontal="center" vertical="center" wrapText="1"/>
    </xf>
    <xf numFmtId="0" fontId="120" fillId="30" borderId="51" xfId="0" applyFont="1" applyFill="1" applyBorder="1" applyAlignment="1">
      <alignment horizontal="center" vertical="center" wrapText="1"/>
    </xf>
    <xf numFmtId="49" fontId="129" fillId="13" borderId="35" xfId="0" applyNumberFormat="1" applyFont="1" applyFill="1" applyBorder="1" applyAlignment="1">
      <alignment horizontal="center" vertical="center" wrapText="1"/>
    </xf>
    <xf numFmtId="49" fontId="0" fillId="13" borderId="0" xfId="0" applyNumberFormat="1" applyFill="1"/>
    <xf numFmtId="0" fontId="130" fillId="13" borderId="35" xfId="0" applyFont="1" applyFill="1" applyBorder="1" applyAlignment="1">
      <alignment vertical="center"/>
    </xf>
    <xf numFmtId="1" fontId="131" fillId="13" borderId="35" xfId="0" applyNumberFormat="1" applyFont="1" applyFill="1" applyBorder="1" applyAlignment="1">
      <alignment vertical="center"/>
    </xf>
    <xf numFmtId="2" fontId="131" fillId="13" borderId="35" xfId="0" applyNumberFormat="1" applyFont="1" applyFill="1" applyBorder="1" applyAlignment="1">
      <alignment vertical="center"/>
    </xf>
    <xf numFmtId="0" fontId="0" fillId="0" borderId="35" xfId="0" applyBorder="1" applyAlignment="1">
      <alignment vertical="center" wrapText="1"/>
    </xf>
    <xf numFmtId="0" fontId="0" fillId="0" borderId="0" xfId="0" applyAlignment="1">
      <alignment vertical="center"/>
    </xf>
    <xf numFmtId="0" fontId="131" fillId="13" borderId="35" xfId="0" applyFont="1" applyFill="1" applyBorder="1" applyAlignment="1">
      <alignment vertical="center"/>
    </xf>
    <xf numFmtId="0" fontId="0" fillId="0" borderId="35" xfId="0" applyBorder="1" applyAlignment="1">
      <alignment vertical="top" wrapText="1"/>
    </xf>
    <xf numFmtId="0" fontId="130" fillId="13" borderId="35" xfId="0" applyFont="1" applyFill="1" applyBorder="1" applyAlignment="1">
      <alignment horizontal="left" vertical="center"/>
    </xf>
    <xf numFmtId="1" fontId="131" fillId="13" borderId="35" xfId="0" applyNumberFormat="1" applyFont="1" applyFill="1" applyBorder="1" applyAlignment="1">
      <alignment horizontal="right" vertical="center"/>
    </xf>
    <xf numFmtId="2" fontId="131" fillId="13" borderId="35" xfId="0" applyNumberFormat="1" applyFont="1" applyFill="1" applyBorder="1" applyAlignment="1">
      <alignment horizontal="right" vertical="center"/>
    </xf>
    <xf numFmtId="0" fontId="0" fillId="0" borderId="35" xfId="0" applyBorder="1" applyAlignment="1">
      <alignment horizontal="left" vertical="center" wrapText="1"/>
    </xf>
    <xf numFmtId="0" fontId="0" fillId="13" borderId="0" xfId="0" applyFill="1" applyAlignment="1">
      <alignment horizontal="center" vertical="center"/>
    </xf>
    <xf numFmtId="0" fontId="132" fillId="13" borderId="102" xfId="0" applyFont="1" applyFill="1" applyBorder="1" applyAlignment="1">
      <alignment horizontal="center" vertical="center"/>
    </xf>
    <xf numFmtId="0" fontId="132" fillId="13" borderId="103" xfId="0" applyFont="1" applyFill="1" applyBorder="1" applyAlignment="1">
      <alignment horizontal="center" vertical="center"/>
    </xf>
    <xf numFmtId="0" fontId="132" fillId="13" borderId="101" xfId="0" applyFont="1" applyFill="1" applyBorder="1" applyAlignment="1">
      <alignment horizontal="center" vertical="center"/>
    </xf>
    <xf numFmtId="0" fontId="0" fillId="0" borderId="35" xfId="0" applyBorder="1" applyAlignment="1">
      <alignment vertical="center"/>
    </xf>
    <xf numFmtId="0" fontId="132" fillId="13" borderId="36" xfId="0" applyFont="1" applyFill="1" applyBorder="1" applyAlignment="1">
      <alignment horizontal="center" vertical="center"/>
    </xf>
    <xf numFmtId="0" fontId="132" fillId="13" borderId="87" xfId="0" applyFont="1" applyFill="1" applyBorder="1" applyAlignment="1">
      <alignment horizontal="center" vertical="center"/>
    </xf>
    <xf numFmtId="0" fontId="132" fillId="13" borderId="37" xfId="0" applyFont="1" applyFill="1" applyBorder="1" applyAlignment="1">
      <alignment horizontal="center" vertical="center"/>
    </xf>
    <xf numFmtId="0" fontId="130" fillId="4" borderId="35" xfId="0" applyFont="1" applyFill="1" applyBorder="1" applyAlignment="1">
      <alignment vertical="center"/>
    </xf>
    <xf numFmtId="1" fontId="130" fillId="4" borderId="35" xfId="0" applyNumberFormat="1" applyFont="1" applyFill="1" applyBorder="1" applyAlignment="1">
      <alignment vertical="center"/>
    </xf>
    <xf numFmtId="2" fontId="130" fillId="4" borderId="35" xfId="0" applyNumberFormat="1" applyFont="1" applyFill="1" applyBorder="1" applyAlignment="1">
      <alignment vertical="center"/>
    </xf>
    <xf numFmtId="0" fontId="0" fillId="4" borderId="0" xfId="0" applyFill="1"/>
    <xf numFmtId="0" fontId="0" fillId="18" borderId="0" xfId="0" applyFill="1"/>
    <xf numFmtId="1" fontId="0" fillId="0" borderId="0" xfId="0" applyNumberFormat="1"/>
  </cellXfs>
  <cellStyles count="6">
    <cellStyle name="Comma" xfId="1" builtinId="3"/>
    <cellStyle name="Excel Built-in Normal" xfId="3"/>
    <cellStyle name="Hyperlink" xfId="5" builtinId="8"/>
    <cellStyle name="Normal" xfId="0" builtinId="0"/>
    <cellStyle name="Normal_Sheet1"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8" Type="http://schemas.openxmlformats.org/officeDocument/2006/relationships/hyperlink" Target="http://mnregaweb4.nic.in/netnrega/state_html/uid_demograph_ABP.aspx?lflag=eng&amp;page=d&amp;short_name=&amp;state_name=KARNATAKA&amp;state_code=15&amp;district_name=CHIKKABALLAPURA&amp;district_code=1528&amp;fin_year=2021-2022&amp;source=national&amp;rdb=0&amp;rd_act=1&amp;Digest=HPiEOFKWES3V94EyXnqm2A" TargetMode="External"/><Relationship Id="rId13" Type="http://schemas.openxmlformats.org/officeDocument/2006/relationships/hyperlink" Target="http://mnregaweb4.nic.in/netnrega/state_html/uid_demograph_ABP.aspx?lflag=eng&amp;page=d&amp;short_name=&amp;state_name=KARNATAKA&amp;state_code=15&amp;district_name=DHARWAR&amp;district_code=1513&amp;fin_year=2021-2022&amp;source=national&amp;rdb=0&amp;rd_act=1&amp;Digest=Be/lGfQLJtm1mCYcBtxtnQ" TargetMode="External"/><Relationship Id="rId18" Type="http://schemas.openxmlformats.org/officeDocument/2006/relationships/hyperlink" Target="http://mnregaweb4.nic.in/netnrega/state_html/uid_demograph_ABP.aspx?lflag=eng&amp;page=d&amp;short_name=&amp;state_name=KARNATAKA&amp;state_code=15&amp;district_name=KODAGU&amp;district_code=1518&amp;fin_year=2021-2022&amp;source=national&amp;rdb=0&amp;rd_act=1&amp;Digest=5Zhz/2uIsvcDyEQ1ls+aXA" TargetMode="External"/><Relationship Id="rId26" Type="http://schemas.openxmlformats.org/officeDocument/2006/relationships/hyperlink" Target="http://mnregaweb4.nic.in/netnrega/state_html/uid_demograph_ABP.aspx?lflag=eng&amp;page=d&amp;short_name=&amp;state_name=KARNATAKA&amp;state_code=15&amp;district_name=TUMAKURU&amp;district_code=1525&amp;fin_year=2021-2022&amp;source=national&amp;rdb=0&amp;rd_act=1&amp;Digest=vofhY0QU3C6e9+KgArrtmw" TargetMode="External"/><Relationship Id="rId3" Type="http://schemas.openxmlformats.org/officeDocument/2006/relationships/hyperlink" Target="http://mnregaweb4.nic.in/netnrega/state_html/uid_demograph_ABP.aspx?lflag=eng&amp;page=d&amp;short_name=&amp;state_name=KARNATAKA&amp;state_code=15&amp;district_name=BELAGAVI&amp;district_code=1504&amp;fin_year=2021-2022&amp;source=national&amp;rdb=0&amp;rd_act=1&amp;Digest=4LO9rCmUiXSttbierag3Aw" TargetMode="External"/><Relationship Id="rId21" Type="http://schemas.openxmlformats.org/officeDocument/2006/relationships/hyperlink" Target="http://mnregaweb4.nic.in/netnrega/state_html/uid_demograph_ABP.aspx?lflag=eng&amp;page=d&amp;short_name=&amp;state_name=KARNATAKA&amp;state_code=15&amp;district_name=MANDYA&amp;district_code=1521&amp;fin_year=2021-2022&amp;source=national&amp;rdb=0&amp;rd_act=1&amp;Digest=1453OS7KbpN3Tezbjlb4rA" TargetMode="External"/><Relationship Id="rId7" Type="http://schemas.openxmlformats.org/officeDocument/2006/relationships/hyperlink" Target="http://mnregaweb4.nic.in/netnrega/state_html/uid_demograph_ABP.aspx?lflag=eng&amp;page=d&amp;short_name=&amp;state_name=KARNATAKA&amp;state_code=15&amp;district_name=CHAMARAJA+NAGARA&amp;district_code=1508&amp;fin_year=2021-2022&amp;source=national&amp;rdb=0&amp;rd_act=1&amp;Digest=5JK4PUfiLhicxoRA5UerPQ" TargetMode="External"/><Relationship Id="rId12" Type="http://schemas.openxmlformats.org/officeDocument/2006/relationships/hyperlink" Target="http://mnregaweb4.nic.in/netnrega/state_html/uid_demograph_ABP.aspx?lflag=eng&amp;page=d&amp;short_name=&amp;state_name=KARNATAKA&amp;state_code=15&amp;district_name=DAVANAGERE&amp;district_code=1512&amp;fin_year=2021-2022&amp;source=national&amp;rdb=0&amp;rd_act=1&amp;Digest=zp5ItbWh5GFmduxcqSVuyg" TargetMode="External"/><Relationship Id="rId17" Type="http://schemas.openxmlformats.org/officeDocument/2006/relationships/hyperlink" Target="http://mnregaweb4.nic.in/netnrega/state_html/uid_demograph_ABP.aspx?lflag=eng&amp;page=d&amp;short_name=&amp;state_name=KARNATAKA&amp;state_code=15&amp;district_name=KALABURAGI&amp;district_code=1515&amp;fin_year=2021-2022&amp;source=national&amp;rdb=0&amp;rd_act=1&amp;Digest=8lujKgzXg7P7TnH6y/Gfog" TargetMode="External"/><Relationship Id="rId25" Type="http://schemas.openxmlformats.org/officeDocument/2006/relationships/hyperlink" Target="http://mnregaweb4.nic.in/netnrega/state_html/uid_demograph_ABP.aspx?lflag=eng&amp;page=d&amp;short_name=&amp;state_name=KARNATAKA&amp;state_code=15&amp;district_name=SHIVAMOGGA&amp;district_code=1524&amp;fin_year=2021-2022&amp;source=national&amp;rdb=0&amp;rd_act=1&amp;Digest=r48IuGPlh52bqZPgja5p0Q" TargetMode="External"/><Relationship Id="rId2" Type="http://schemas.openxmlformats.org/officeDocument/2006/relationships/hyperlink" Target="http://mnregaweb4.nic.in/netnrega/state_html/uid_demograph_ABP.aspx?lflag=eng&amp;page=d&amp;short_name=&amp;state_name=KARNATAKA&amp;state_code=15&amp;district_name=BALLARI&amp;district_code=1505&amp;fin_year=2021-2022&amp;source=national&amp;rdb=0&amp;rd_act=1&amp;Digest=w8GM51UPxRZmn1wg7gE3HQ" TargetMode="External"/><Relationship Id="rId16" Type="http://schemas.openxmlformats.org/officeDocument/2006/relationships/hyperlink" Target="http://mnregaweb4.nic.in/netnrega/state_html/uid_demograph_ABP.aspx?lflag=eng&amp;page=d&amp;short_name=&amp;state_name=KARNATAKA&amp;state_code=15&amp;district_name=HAVERI&amp;district_code=1517&amp;fin_year=2021-2022&amp;source=national&amp;rdb=0&amp;rd_act=1&amp;Digest=/3UTqU4Rsod57FzqF0GZPA" TargetMode="External"/><Relationship Id="rId20" Type="http://schemas.openxmlformats.org/officeDocument/2006/relationships/hyperlink" Target="http://mnregaweb4.nic.in/netnrega/state_html/uid_demograph_ABP.aspx?lflag=eng&amp;page=d&amp;short_name=&amp;state_name=KARNATAKA&amp;state_code=15&amp;district_name=KOPPAL&amp;district_code=1520&amp;fin_year=2021-2022&amp;source=national&amp;rdb=0&amp;rd_act=1&amp;Digest=TRm9hcJ0EooDoidraO5eQw" TargetMode="External"/><Relationship Id="rId29" Type="http://schemas.openxmlformats.org/officeDocument/2006/relationships/hyperlink" Target="http://mnregaweb4.nic.in/netnrega/state_html/uid_demograph_ABP.aspx?lflag=eng&amp;page=d&amp;short_name=&amp;state_name=KARNATAKA&amp;state_code=15&amp;district_name=VIJAYANAGARA&amp;district_code=1531&amp;fin_year=2021-2022&amp;source=national&amp;rdb=0&amp;rd_act=1&amp;Digest=4BR6C4sYFx1tx8uWaMAfCQ" TargetMode="External"/><Relationship Id="rId1" Type="http://schemas.openxmlformats.org/officeDocument/2006/relationships/hyperlink" Target="http://mnregaweb4.nic.in/netnrega/state_html/uid_demograph_ABP.aspx?lflag=eng&amp;page=d&amp;short_name=&amp;state_name=KARNATAKA&amp;state_code=15&amp;district_name=BAGALKOTE&amp;district_code=1501&amp;fin_year=2021-2022&amp;source=national&amp;rdb=0&amp;rd_act=1&amp;Digest=uW4ePwwDaB2hfm38+wK6qA" TargetMode="External"/><Relationship Id="rId6" Type="http://schemas.openxmlformats.org/officeDocument/2006/relationships/hyperlink" Target="http://mnregaweb4.nic.in/netnrega/state_html/uid_demograph_ABP.aspx?lflag=eng&amp;page=d&amp;short_name=&amp;state_name=KARNATAKA&amp;state_code=15&amp;district_name=BIDAR&amp;district_code=1506&amp;fin_year=2021-2022&amp;source=national&amp;rdb=0&amp;rd_act=1&amp;Digest=qbuazCHPpC4riOmCk8W3Yw" TargetMode="External"/><Relationship Id="rId11" Type="http://schemas.openxmlformats.org/officeDocument/2006/relationships/hyperlink" Target="http://mnregaweb4.nic.in/netnrega/state_html/uid_demograph_ABP.aspx?lflag=eng&amp;page=d&amp;short_name=&amp;state_name=KARNATAKA&amp;state_code=15&amp;district_name=DAKSHINA+KANNADA&amp;district_code=1511&amp;fin_year=2021-2022&amp;source=national&amp;rdb=0&amp;rd_act=1&amp;Digest=nl82bsue+i2RDpR+50caxA" TargetMode="External"/><Relationship Id="rId24" Type="http://schemas.openxmlformats.org/officeDocument/2006/relationships/hyperlink" Target="http://mnregaweb4.nic.in/netnrega/state_html/uid_demograph_ABP.aspx?lflag=eng&amp;page=d&amp;short_name=&amp;state_name=KARNATAKA&amp;state_code=15&amp;district_name=RAMANAGARA&amp;district_code=1529&amp;fin_year=2021-2022&amp;source=national&amp;rdb=0&amp;rd_act=1&amp;Digest=1xdr7RIPrDmFwgo8opOk0w" TargetMode="External"/><Relationship Id="rId5" Type="http://schemas.openxmlformats.org/officeDocument/2006/relationships/hyperlink" Target="http://mnregaweb4.nic.in/netnrega/state_html/uid_demograph_ABP.aspx?lflag=eng&amp;page=d&amp;short_name=&amp;state_name=KARNATAKA&amp;state_code=15&amp;district_name=BENGALURU+RURAL&amp;district_code=1503&amp;fin_year=2021-2022&amp;source=national&amp;rdb=0&amp;rd_act=1&amp;Digest=TPUX+WM2IEnttO4R0g3rGg" TargetMode="External"/><Relationship Id="rId15" Type="http://schemas.openxmlformats.org/officeDocument/2006/relationships/hyperlink" Target="http://mnregaweb4.nic.in/netnrega/state_html/uid_demograph_ABP.aspx?lflag=eng&amp;page=d&amp;short_name=&amp;state_name=KARNATAKA&amp;state_code=15&amp;district_name=HASSAN&amp;district_code=1516&amp;fin_year=2021-2022&amp;source=national&amp;rdb=0&amp;rd_act=1&amp;Digest=u7nuR6awgnE0V8NNAAlxgg" TargetMode="External"/><Relationship Id="rId23" Type="http://schemas.openxmlformats.org/officeDocument/2006/relationships/hyperlink" Target="http://mnregaweb4.nic.in/netnrega/state_html/uid_demograph_ABP.aspx?lflag=eng&amp;page=d&amp;short_name=&amp;state_name=KARNATAKA&amp;state_code=15&amp;district_name=RAICHUR&amp;district_code=1523&amp;fin_year=2021-2022&amp;source=national&amp;rdb=0&amp;rd_act=1&amp;Digest=RuQ+W8O8wsNKj4X80kHqew" TargetMode="External"/><Relationship Id="rId28" Type="http://schemas.openxmlformats.org/officeDocument/2006/relationships/hyperlink" Target="http://mnregaweb4.nic.in/netnrega/state_html/uid_demograph_ABP.aspx?lflag=eng&amp;page=d&amp;short_name=&amp;state_name=KARNATAKA&amp;state_code=15&amp;district_name=UTTARA+KANNADA&amp;district_code=1527&amp;fin_year=2021-2022&amp;source=national&amp;rdb=0&amp;rd_act=1&amp;Digest=0ZMJ0+6xW8tXr3riPjy++Q" TargetMode="External"/><Relationship Id="rId10" Type="http://schemas.openxmlformats.org/officeDocument/2006/relationships/hyperlink" Target="http://mnregaweb4.nic.in/netnrega/state_html/uid_demograph_ABP.aspx?lflag=eng&amp;page=d&amp;short_name=&amp;state_name=KARNATAKA&amp;state_code=15&amp;district_name=CHITRADURGA&amp;district_code=1510&amp;fin_year=2021-2022&amp;source=national&amp;rdb=0&amp;rd_act=1&amp;Digest=U788MxtWwtaJmQmYk8ivRw" TargetMode="External"/><Relationship Id="rId19" Type="http://schemas.openxmlformats.org/officeDocument/2006/relationships/hyperlink" Target="http://mnregaweb4.nic.in/netnrega/state_html/uid_demograph_ABP.aspx?lflag=eng&amp;page=d&amp;short_name=&amp;state_name=KARNATAKA&amp;state_code=15&amp;district_name=KOLAR&amp;district_code=1519&amp;fin_year=2021-2022&amp;source=national&amp;rdb=0&amp;rd_act=1&amp;Digest=bClDJOvaKxtYT6mLnFhofw" TargetMode="External"/><Relationship Id="rId31" Type="http://schemas.openxmlformats.org/officeDocument/2006/relationships/hyperlink" Target="http://mnregaweb4.nic.in/netnrega/state_html/uid_demograph_ABP.aspx?lflag=eng&amp;page=d&amp;short_name=&amp;state_name=KARNATAKA&amp;state_code=15&amp;district_name=Yadgir&amp;district_code=1530&amp;fin_year=2021-2022&amp;source=national&amp;rdb=0&amp;rd_act=1&amp;Digest=/lQUYEEUJXYXwAkCOmzB+g" TargetMode="External"/><Relationship Id="rId4" Type="http://schemas.openxmlformats.org/officeDocument/2006/relationships/hyperlink" Target="http://mnregaweb4.nic.in/netnrega/state_html/uid_demograph_ABP.aspx?lflag=eng&amp;page=d&amp;short_name=&amp;state_name=KARNATAKA&amp;state_code=15&amp;district_name=BENGALURU&amp;district_code=1502&amp;fin_year=2021-2022&amp;source=national&amp;rdb=0&amp;rd_act=1&amp;Digest=qTC/klJFsZ9y3IK1Xz23TQ" TargetMode="External"/><Relationship Id="rId9" Type="http://schemas.openxmlformats.org/officeDocument/2006/relationships/hyperlink" Target="http://mnregaweb4.nic.in/netnrega/state_html/uid_demograph_ABP.aspx?lflag=eng&amp;page=d&amp;short_name=&amp;state_name=KARNATAKA&amp;state_code=15&amp;district_name=CHIKKAMAGALURU&amp;district_code=1509&amp;fin_year=2021-2022&amp;source=national&amp;rdb=0&amp;rd_act=1&amp;Digest=8L1Fmxgexnka/w93Oh8Y2Q" TargetMode="External"/><Relationship Id="rId14" Type="http://schemas.openxmlformats.org/officeDocument/2006/relationships/hyperlink" Target="http://mnregaweb4.nic.in/netnrega/state_html/uid_demograph_ABP.aspx?lflag=eng&amp;page=d&amp;short_name=&amp;state_name=KARNATAKA&amp;state_code=15&amp;district_name=GADAG&amp;district_code=1514&amp;fin_year=2021-2022&amp;source=national&amp;rdb=0&amp;rd_act=1&amp;Digest=0U93jYfaH3xRaI6eL9ieGg" TargetMode="External"/><Relationship Id="rId22" Type="http://schemas.openxmlformats.org/officeDocument/2006/relationships/hyperlink" Target="http://mnregaweb4.nic.in/netnrega/state_html/uid_demograph_ABP.aspx?lflag=eng&amp;page=d&amp;short_name=&amp;state_name=KARNATAKA&amp;state_code=15&amp;district_name=MYSURU&amp;district_code=1522&amp;fin_year=2021-2022&amp;source=national&amp;rdb=0&amp;rd_act=1&amp;Digest=C03L/ZwQJwCoPYTETAKWqA" TargetMode="External"/><Relationship Id="rId27" Type="http://schemas.openxmlformats.org/officeDocument/2006/relationships/hyperlink" Target="http://mnregaweb4.nic.in/netnrega/state_html/uid_demograph_ABP.aspx?lflag=eng&amp;page=d&amp;short_name=&amp;state_name=KARNATAKA&amp;state_code=15&amp;district_name=UDUPI&amp;district_code=1526&amp;fin_year=2021-2022&amp;source=national&amp;rdb=0&amp;rd_act=1&amp;Digest=ZrS8o94GWa69i5r+LfEY0g" TargetMode="External"/><Relationship Id="rId30" Type="http://schemas.openxmlformats.org/officeDocument/2006/relationships/hyperlink" Target="http://mnregaweb4.nic.in/netnrega/state_html/uid_demograph_ABP.aspx?lflag=eng&amp;page=d&amp;short_name=&amp;state_name=KARNATAKA&amp;state_code=15&amp;district_name=VIJAYPURA&amp;district_code=1507&amp;fin_year=2021-2022&amp;source=national&amp;rdb=0&amp;rd_act=1&amp;Digest=OsF6LdLbn8ekkNLb9LRdJA" TargetMode="External"/></Relationships>
</file>

<file path=xl/worksheets/_rels/sheet29.xml.rels><?xml version="1.0" encoding="UTF-8" standalone="yes"?>
<Relationships xmlns="http://schemas.openxmlformats.org/package/2006/relationships"><Relationship Id="rId117" Type="http://schemas.openxmlformats.org/officeDocument/2006/relationships/hyperlink" Target="https://www.kviconline.gov.in/pmegpeportal/pmegpmr/dwstatewise.jsp?AGENCY=%25%25&amp;ZONECD=South&amp;STATECD=KARNATAKA&amp;OFFNAMECD=%25%25&amp;DISTCD=%25%25&amp;FROMDT=01-APR-2021&amp;TODT=14-JAN-2022&amp;BANKNAME=KARUR%20VYSYA%20BANK&amp;QRYCODE=12" TargetMode="External"/><Relationship Id="rId299" Type="http://schemas.openxmlformats.org/officeDocument/2006/relationships/hyperlink" Target="https://www.kviconline.gov.in/pmegpeportal/pmegpmr/dwstatewise.jsp?AGENCY=%25%25&amp;ZONECD=South&amp;STATECD=KARNATAKA&amp;OFFNAMECD=%25%25&amp;DISTCD=%25%25&amp;FROMDT=01-APR-2021&amp;TODT=14-JAN-2022&amp;DISTCD=CHIKMAGALUR&amp;QRYCODE=38" TargetMode="External"/><Relationship Id="rId21" Type="http://schemas.openxmlformats.org/officeDocument/2006/relationships/hyperlink" Target="https://www.kviconline.gov.in/pmegpeportal/pmegpmr/dwstatewise.jsp?AGENCY=%25%25&amp;ZONECD=South&amp;STATECD=KARNATAKA&amp;OFFNAMECD=%25%25&amp;DISTCD=%25%25&amp;FROMDT=01-APR-2021&amp;TODT=14-JAN-2022&amp;BANKNAME=BANK%20OF%20INDIA&amp;QRYCODE=12" TargetMode="External"/><Relationship Id="rId63" Type="http://schemas.openxmlformats.org/officeDocument/2006/relationships/hyperlink" Target="https://www.kviconline.gov.in/pmegpeportal/pmegpmr/dwstatewise.jsp?AGENCY=%25%25&amp;ZONECD=South&amp;STATECD=KARNATAKA&amp;OFFNAMECD=%25%25&amp;DISTCD=%25%25&amp;FROMDT=01-APR-2021&amp;TODT=14-JAN-2022&amp;BANKNAME=HDFC%20BANK&amp;QRYCODE=12" TargetMode="External"/><Relationship Id="rId159" Type="http://schemas.openxmlformats.org/officeDocument/2006/relationships/hyperlink" Target="https://www.kviconline.gov.in/pmegpeportal/pmegpmr/dwstatewise.jsp?AGENCY=%25%25&amp;ZONECD=South&amp;STATECD=KARNATAKA&amp;OFFNAMECD=%25%25&amp;DISTCD=%25%25&amp;FROMDT=01-APR-2021&amp;TODT=14-JAN-2022&amp;BANKNAME=SARASWAT%20COOPERATIVE%20BANK%20LTD&amp;QRYCODE=12" TargetMode="External"/><Relationship Id="rId324" Type="http://schemas.openxmlformats.org/officeDocument/2006/relationships/hyperlink" Target="https://www.kviconline.gov.in/pmegpeportal/pmegpmr/dwstatewise.jsp?AGENCY=%25%25&amp;ZONECD=South&amp;STATECD=KARNATAKA&amp;OFFNAMECD=%25%25&amp;DISTCD=%25%25&amp;FROMDT=01-APR-2021&amp;TODT=14-JAN-2022&amp;DISTCD=DHARWAD&amp;QRYCODE=16" TargetMode="External"/><Relationship Id="rId366" Type="http://schemas.openxmlformats.org/officeDocument/2006/relationships/hyperlink" Target="https://www.kviconline.gov.in/pmegpeportal/pmegpmr/dwstatewise.jsp?AGENCY=%25%25&amp;ZONECD=South&amp;STATECD=KARNATAKA&amp;OFFNAMECD=%25%25&amp;DISTCD=%25%25&amp;FROMDT=01-APR-2021&amp;TODT=14-JAN-2022&amp;DISTCD=KOPPAL&amp;QRYCODE=16" TargetMode="External"/><Relationship Id="rId170" Type="http://schemas.openxmlformats.org/officeDocument/2006/relationships/hyperlink" Target="https://www.kviconline.gov.in/pmegpeportal/pmegpmr/dwstatewise.jsp?AGENCY=%25%25&amp;ZONECD=South&amp;STATECD=KARNATAKA&amp;OFFNAMECD=%25%25&amp;DISTCD=%25%25&amp;FROMDT=01-APR-2021&amp;TODT=14-JAN-2022&amp;BANKNAME=STATE%20BANK%20OF%20INDIA&amp;QRYCODE=6" TargetMode="External"/><Relationship Id="rId226" Type="http://schemas.openxmlformats.org/officeDocument/2006/relationships/hyperlink" Target="https://www.kviconline.gov.in/pmegpeportal/pmegpmr/dwstatewise.jsp?AGENCY=%25%25&amp;ZONECD=South&amp;STATECD=KARNATAKA&amp;OFFNAMECD=%25%25&amp;DISTCD=%25%25&amp;FROMDT=01-APR-2021&amp;TODT=14-JAN-2022&amp;BANKNAME=UNION%20BANK%20OF%20INDIA&amp;QRYCODE=7" TargetMode="External"/><Relationship Id="rId268" Type="http://schemas.openxmlformats.org/officeDocument/2006/relationships/hyperlink" Target="https://www.kviconline.gov.in/pmegpeportal/pmegpmr/dwstatewise.jsp?AGENCY=%25%25&amp;ZONECD=South&amp;STATECD=KARNATAKA&amp;OFFNAMECD=%25%25&amp;DISTCD=%25%25&amp;FROMDT=01-APR-2021&amp;TODT=14-JAN-2022&amp;DISTCD=BELLARY&amp;QRYCODE=7" TargetMode="External"/><Relationship Id="rId32" Type="http://schemas.openxmlformats.org/officeDocument/2006/relationships/hyperlink" Target="https://www.kviconline.gov.in/pmegpeportal/pmegpmr/dwstatewise.jsp?AGENCY=%25%25&amp;ZONECD=South&amp;STATECD=KARNATAKA&amp;OFFNAMECD=%25%25&amp;DISTCD=%25%25&amp;FROMDT=01-APR-2021&amp;TODT=14-JAN-2022&amp;BANKNAME=BARCLAYS%20BANK&amp;QRYCODE=6" TargetMode="External"/><Relationship Id="rId74" Type="http://schemas.openxmlformats.org/officeDocument/2006/relationships/hyperlink" Target="https://www.kviconline.gov.in/pmegpeportal/pmegpmr/dwstatewise.jsp?AGENCY=%25%25&amp;ZONECD=South&amp;STATECD=KARNATAKA&amp;OFFNAMECD=%25%25&amp;DISTCD=%25%25&amp;FROMDT=01-APR-2021&amp;TODT=14-JAN-2022&amp;BANKNAME=IDBI%20BANK&amp;QRYCODE=6" TargetMode="External"/><Relationship Id="rId128" Type="http://schemas.openxmlformats.org/officeDocument/2006/relationships/hyperlink" Target="https://www.kviconline.gov.in/pmegpeportal/pmegpmr/dwstatewise.jsp?AGENCY=%25%25&amp;ZONECD=South&amp;STATECD=KARNATAKA&amp;OFFNAMECD=%25%25&amp;DISTCD=%25%25&amp;FROMDT=01-APR-2021&amp;TODT=14-JAN-2022&amp;BANKNAME=KOTAK%20MAHINDRA%20BANK%20LTD&amp;QRYCODE=6" TargetMode="External"/><Relationship Id="rId335" Type="http://schemas.openxmlformats.org/officeDocument/2006/relationships/hyperlink" Target="https://www.kviconline.gov.in/pmegpeportal/pmegpmr/dwstatewise.jsp?AGENCY=%25%25&amp;ZONECD=South&amp;STATECD=KARNATAKA&amp;OFFNAMECD=%25%25&amp;DISTCD=%25%25&amp;FROMDT=01-APR-2021&amp;TODT=14-JAN-2022&amp;DISTCD=GULBARGA&amp;QRYCODE=38" TargetMode="External"/><Relationship Id="rId377" Type="http://schemas.openxmlformats.org/officeDocument/2006/relationships/hyperlink" Target="https://www.kviconline.gov.in/pmegpeportal/pmegpmr/dwstatewise.jsp?AGENCY=%25%25&amp;ZONECD=South&amp;STATECD=KARNATAKA&amp;OFFNAMECD=%25%25&amp;DISTCD=%25%25&amp;FROMDT=01-APR-2021&amp;TODT=14-JAN-2022&amp;DISTCD=MYSORE&amp;QRYCODE=38" TargetMode="External"/><Relationship Id="rId5" Type="http://schemas.openxmlformats.org/officeDocument/2006/relationships/hyperlink" Target="https://www.kviconline.gov.in/pmegpeportal/pmegpmr/dwstatewise.jsp?AGENCY=%25%25&amp;ZONECD=South&amp;STATECD=KARNATAKA&amp;OFFNAMECD=%25%25&amp;DISTCD=%25%25&amp;FROMDT=01-APR-2021&amp;TODT=14-JAN-2022&amp;BANKNAME=AXIS%20BANK%20LTD&amp;QRYCODE=38" TargetMode="External"/><Relationship Id="rId181"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5" TargetMode="External"/><Relationship Id="rId237" Type="http://schemas.openxmlformats.org/officeDocument/2006/relationships/hyperlink" Target="https://www.kviconline.gov.in/pmegpeportal/pmegpmr/dwstatewise.jsp?AGENCY=%25%25&amp;ZONECD=South&amp;STATECD=KARNATAKA&amp;OFFNAMECD=%25%25&amp;DISTCD=%25%25&amp;FROMDT=01-APR-2021&amp;TODT=14-JAN-2022&amp;BANKNAME=YES%20BANK&amp;QRYCODE=12" TargetMode="External"/><Relationship Id="rId402" Type="http://schemas.openxmlformats.org/officeDocument/2006/relationships/hyperlink" Target="https://www.kviconline.gov.in/pmegpeportal/pmegpmr/dwstatewise.jsp?AGENCY=%25%25&amp;ZONECD=South&amp;STATECD=KARNATAKA&amp;OFFNAMECD=%25%25&amp;DISTCD=%25%25&amp;FROMDT=01-APR-2021&amp;TODT=14-JAN-2022&amp;DISTCD=TUMKUR&amp;QRYCODE=16" TargetMode="External"/><Relationship Id="rId279" Type="http://schemas.openxmlformats.org/officeDocument/2006/relationships/hyperlink" Target="https://www.kviconline.gov.in/pmegpeportal/pmegpmr/dwstatewise.jsp?AGENCY=%25%25&amp;ZONECD=South&amp;STATECD=KARNATAKA&amp;OFFNAMECD=%25%25&amp;DISTCD=%25%25&amp;FROMDT=01-APR-2021&amp;TODT=14-JAN-2022&amp;DISTCD=BIJAPUR&amp;QRYCODE=12" TargetMode="External"/><Relationship Id="rId43" Type="http://schemas.openxmlformats.org/officeDocument/2006/relationships/hyperlink" Target="https://www.kviconline.gov.in/pmegpeportal/pmegpmr/dwstatewise.jsp?AGENCY=%25%25&amp;ZONECD=South&amp;STATECD=KARNATAKA&amp;OFFNAMECD=%25%25&amp;DISTCD=%25%25&amp;FROMDT=01-APR-2021&amp;TODT=14-JAN-2022&amp;BANKNAME=CENTRAL%20BANK%20OF%20INDIA&amp;QRYCODE=5" TargetMode="External"/><Relationship Id="rId139" Type="http://schemas.openxmlformats.org/officeDocument/2006/relationships/hyperlink" Target="https://www.kviconline.gov.in/pmegpeportal/pmegpmr/dwstatewise.jsp?AGENCY=%25%25&amp;ZONECD=South&amp;STATECD=KARNATAKA&amp;OFFNAMECD=%25%25&amp;DISTCD=%25%25&amp;FROMDT=01-APR-2021&amp;TODT=14-JAN-2022&amp;BANKNAME=PUNJAB%20AND%20SIND%20BANK&amp;QRYCODE=5" TargetMode="External"/><Relationship Id="rId290" Type="http://schemas.openxmlformats.org/officeDocument/2006/relationships/hyperlink" Target="https://www.kviconline.gov.in/pmegpeportal/pmegpmr/dwstatewise.jsp?AGENCY=%25%25&amp;ZONECD=South&amp;STATECD=KARNATAKA&amp;OFFNAMECD=%25%25&amp;DISTCD=%25%25&amp;FROMDT=01-APR-2021&amp;TODT=14-JAN-2022&amp;DISTCD=CHIKKBALLAPUR&amp;QRYCODE=6" TargetMode="External"/><Relationship Id="rId304" Type="http://schemas.openxmlformats.org/officeDocument/2006/relationships/hyperlink" Target="https://www.kviconline.gov.in/pmegpeportal/pmegpmr/dwstatewise.jsp?AGENCY=%25%25&amp;ZONECD=South&amp;STATECD=KARNATAKA&amp;OFFNAMECD=%25%25&amp;DISTCD=%25%25&amp;FROMDT=01-APR-2021&amp;TODT=14-JAN-2022&amp;DISTCD=CHITRADURGA&amp;QRYCODE=7" TargetMode="External"/><Relationship Id="rId346" Type="http://schemas.openxmlformats.org/officeDocument/2006/relationships/hyperlink" Target="https://www.kviconline.gov.in/pmegpeportal/pmegpmr/dwstatewise.jsp?AGENCY=%25%25&amp;ZONECD=South&amp;STATECD=KARNATAKA&amp;OFFNAMECD=%25%25&amp;DISTCD=%25%25&amp;FROMDT=01-APR-2021&amp;TODT=14-JAN-2022&amp;DISTCD=HAVERI&amp;QRYCODE=7" TargetMode="External"/><Relationship Id="rId388" Type="http://schemas.openxmlformats.org/officeDocument/2006/relationships/hyperlink" Target="https://www.kviconline.gov.in/pmegpeportal/pmegpmr/dwstatewise.jsp?AGENCY=%25%25&amp;ZONECD=South&amp;STATECD=KARNATAKA&amp;OFFNAMECD=%25%25&amp;DISTCD=%25%25&amp;FROMDT=01-APR-2021&amp;TODT=14-JAN-2022&amp;DISTCD=RAMANAGARA&amp;QRYCODE=7" TargetMode="External"/><Relationship Id="rId85" Type="http://schemas.openxmlformats.org/officeDocument/2006/relationships/hyperlink" Target="https://www.kviconline.gov.in/pmegpeportal/pmegpmr/dwstatewise.jsp?AGENCY=%25%25&amp;ZONECD=South&amp;STATECD=KARNATAKA&amp;OFFNAMECD=%25%25&amp;DISTCD=%25%25&amp;FROMDT=01-APR-2021&amp;TODT=14-JAN-2022&amp;BANKNAME=INDIAN%20OVERSEAS%20BANK&amp;QRYCODE=5" TargetMode="External"/><Relationship Id="rId150" Type="http://schemas.openxmlformats.org/officeDocument/2006/relationships/hyperlink" Target="https://www.kviconline.gov.in/pmegpeportal/pmegpmr/dwstatewise.jsp?AGENCY=%25%25&amp;ZONECD=South&amp;STATECD=KARNATAKA&amp;OFFNAMECD=%25%25&amp;DISTCD=%25%25&amp;FROMDT=01-APR-2021&amp;TODT=14-JAN-2022&amp;BANKNAME=PUNJAB%20NATIONAL%20BANK&amp;QRYCODE=16" TargetMode="External"/><Relationship Id="rId192" Type="http://schemas.openxmlformats.org/officeDocument/2006/relationships/hyperlink" Target="https://www.kviconline.gov.in/pmegpeportal/pmegpmr/dwstatewise.jsp?AGENCY=%25%25&amp;ZONECD=South&amp;STATECD=KARNATAKA&amp;OFFNAMECD=%25%25&amp;DISTCD=%25%25&amp;FROMDT=01-APR-2021&amp;TODT=14-JAN-2022&amp;BANKNAME=TAMILNAD%20MERCANTILE%20BANK%20LTD&amp;QRYCODE=16" TargetMode="External"/><Relationship Id="rId206" Type="http://schemas.openxmlformats.org/officeDocument/2006/relationships/hyperlink" Target="https://www.kviconline.gov.in/pmegpeportal/pmegpmr/dwstatewise.jsp?AGENCY=%25%25&amp;ZONECD=South&amp;STATECD=KARNATAKA&amp;OFFNAMECD=%25%25&amp;DISTCD=%25%25&amp;FROMDT=01-APR-2021&amp;TODT=14-JAN-2022&amp;BANKNAME=TUMKUR%20GRAIN%20MERCHANTS%20COOPERATIVE%20BANK%20LTD&amp;QRYCODE=6" TargetMode="External"/><Relationship Id="rId413" Type="http://schemas.openxmlformats.org/officeDocument/2006/relationships/hyperlink" Target="https://www.kviconline.gov.in/pmegpeportal/pmegpmr/dwstatewise.jsp?AGENCY=%25%25&amp;ZONECD=South&amp;STATECD=KARNATAKA&amp;OFFNAMECD=%25%25&amp;DISTCD=%25%25&amp;FROMDT=01-APR-2021&amp;TODT=14-JAN-2022&amp;DISTCD=UTTARA%20KANNADA&amp;QRYCODE=38" TargetMode="External"/><Relationship Id="rId248" Type="http://schemas.openxmlformats.org/officeDocument/2006/relationships/hyperlink" Target="https://www.kviconline.gov.in/pmegpeportal/pmegpmr/dwstatewise.jsp?AGENCY=%25%25&amp;ZONECD=South&amp;STATECD=KARNATAKA&amp;OFFNAMECD=%25%25&amp;DISTCD=%25%25&amp;FROMDT=01-APR-2021&amp;TODT=14-JAN-2022&amp;DISTCD=BANGALORE&amp;QRYCODE=6" TargetMode="External"/><Relationship Id="rId12" Type="http://schemas.openxmlformats.org/officeDocument/2006/relationships/hyperlink" Target="https://www.kviconline.gov.in/pmegpeportal/pmegpmr/dwstatewise.jsp?AGENCY=%25%25&amp;ZONECD=South&amp;STATECD=KARNATAKA&amp;OFFNAMECD=%25%25&amp;DISTCD=%25%25&amp;FROMDT=01-APR-2021&amp;TODT=14-JAN-2022&amp;BANKNAME=BANDHAN%20BANK%20LTD&amp;QRYCODE=16" TargetMode="External"/><Relationship Id="rId108" Type="http://schemas.openxmlformats.org/officeDocument/2006/relationships/hyperlink" Target="https://www.kviconline.gov.in/pmegpeportal/pmegpmr/dwstatewise.jsp?AGENCY=%25%25&amp;ZONECD=South&amp;STATECD=KARNATAKA&amp;OFFNAMECD=%25%25&amp;DISTCD=%25%25&amp;FROMDT=01-APR-2021&amp;TODT=14-JAN-2022&amp;BANKNAME=KARNATAKA%20BANK%20LTD&amp;QRYCODE=16" TargetMode="External"/><Relationship Id="rId315" Type="http://schemas.openxmlformats.org/officeDocument/2006/relationships/hyperlink" Target="https://www.kviconline.gov.in/pmegpeportal/pmegpmr/dwstatewise.jsp?AGENCY=%25%25&amp;ZONECD=South&amp;STATECD=KARNATAKA&amp;OFFNAMECD=%25%25&amp;DISTCD=%25%25&amp;FROMDT=01-APR-2021&amp;TODT=14-JAN-2022&amp;DISTCD=DAVANGERE&amp;QRYCODE=12" TargetMode="External"/><Relationship Id="rId357" Type="http://schemas.openxmlformats.org/officeDocument/2006/relationships/hyperlink" Target="https://www.kviconline.gov.in/pmegpeportal/pmegpmr/dwstatewise.jsp?AGENCY=%25%25&amp;ZONECD=South&amp;STATECD=KARNATAKA&amp;OFFNAMECD=%25%25&amp;DISTCD=%25%25&amp;FROMDT=01-APR-2021&amp;TODT=14-JAN-2022&amp;DISTCD=KOLAR&amp;QRYCODE=12" TargetMode="External"/><Relationship Id="rId54" Type="http://schemas.openxmlformats.org/officeDocument/2006/relationships/hyperlink" Target="https://www.kviconline.gov.in/pmegpeportal/pmegpmr/dwstatewise.jsp?AGENCY=%25%25&amp;ZONECD=South&amp;STATECD=KARNATAKA&amp;OFFNAMECD=%25%25&amp;DISTCD=%25%25&amp;FROMDT=01-APR-2021&amp;TODT=14-JAN-2022&amp;BANKNAME=CITY%20UNION%20BANK%20LIMITED&amp;QRYCODE=16" TargetMode="External"/><Relationship Id="rId96" Type="http://schemas.openxmlformats.org/officeDocument/2006/relationships/hyperlink" Target="https://www.kviconline.gov.in/pmegpeportal/pmegpmr/dwstatewise.jsp?AGENCY=%25%25&amp;ZONECD=South&amp;STATECD=KARNATAKA&amp;OFFNAMECD=%25%25&amp;DISTCD=%25%25&amp;FROMDT=01-APR-2021&amp;TODT=14-JAN-2022&amp;BANKNAME=INDUSIND%20BANK&amp;QRYCODE=16" TargetMode="External"/><Relationship Id="rId161" Type="http://schemas.openxmlformats.org/officeDocument/2006/relationships/hyperlink" Target="https://www.kviconline.gov.in/pmegpeportal/pmegpmr/dwstatewise.jsp?AGENCY=%25%25&amp;ZONECD=South&amp;STATECD=KARNATAKA&amp;OFFNAMECD=%25%25&amp;DISTCD=%25%25&amp;FROMDT=01-APR-2021&amp;TODT=14-JAN-2022&amp;BANKNAME=SARASWAT%20COOPERATIVE%20BANK%20LTD&amp;QRYCODE=38" TargetMode="External"/><Relationship Id="rId217" Type="http://schemas.openxmlformats.org/officeDocument/2006/relationships/hyperlink" Target="https://www.kviconline.gov.in/pmegpeportal/pmegpmr/dwstatewise.jsp?AGENCY=%25%25&amp;ZONECD=South&amp;STATECD=KARNATAKA&amp;OFFNAMECD=%25%25&amp;DISTCD=%25%25&amp;FROMDT=01-APR-2021&amp;TODT=14-JAN-2022&amp;BANKNAME=UCO%20BANK&amp;QRYCODE=5" TargetMode="External"/><Relationship Id="rId399" Type="http://schemas.openxmlformats.org/officeDocument/2006/relationships/hyperlink" Target="https://www.kviconline.gov.in/pmegpeportal/pmegpmr/dwstatewise.jsp?AGENCY=%25%25&amp;ZONECD=South&amp;STATECD=KARNATAKA&amp;OFFNAMECD=%25%25&amp;DISTCD=%25%25&amp;FROMDT=01-APR-2021&amp;TODT=14-JAN-2022&amp;DISTCD=TUMKUR&amp;QRYCODE=12" TargetMode="External"/><Relationship Id="rId259" Type="http://schemas.openxmlformats.org/officeDocument/2006/relationships/hyperlink" Target="https://www.kviconline.gov.in/pmegpeportal/pmegpmr/dwstatewise.jsp?AGENCY=%25%25&amp;ZONECD=South&amp;STATECD=KARNATAKA&amp;OFFNAMECD=%25%25&amp;DISTCD=%25%25&amp;FROMDT=01-APR-2021&amp;TODT=14-JAN-2022&amp;DISTCD=BELGAUM&amp;QRYCODE=5" TargetMode="External"/><Relationship Id="rId23" Type="http://schemas.openxmlformats.org/officeDocument/2006/relationships/hyperlink" Target="https://www.kviconline.gov.in/pmegpeportal/pmegpmr/dwstatewise.jsp?AGENCY=%25%25&amp;ZONECD=South&amp;STATECD=KARNATAKA&amp;OFFNAMECD=%25%25&amp;DISTCD=%25%25&amp;FROMDT=01-APR-2021&amp;TODT=14-JAN-2022&amp;BANKNAME=BANK%20OF%20INDIA&amp;QRYCODE=38" TargetMode="External"/><Relationship Id="rId119" Type="http://schemas.openxmlformats.org/officeDocument/2006/relationships/hyperlink" Target="https://www.kviconline.gov.in/pmegpeportal/pmegpmr/dwstatewise.jsp?AGENCY=%25%25&amp;ZONECD=South&amp;STATECD=KARNATAKA&amp;OFFNAMECD=%25%25&amp;DISTCD=%25%25&amp;FROMDT=01-APR-2021&amp;TODT=14-JAN-2022&amp;BANKNAME=KARUR%20VYSYA%20BANK&amp;QRYCODE=38" TargetMode="External"/><Relationship Id="rId270" Type="http://schemas.openxmlformats.org/officeDocument/2006/relationships/hyperlink" Target="https://www.kviconline.gov.in/pmegpeportal/pmegpmr/dwstatewise.jsp?AGENCY=%25%25&amp;ZONECD=South&amp;STATECD=KARNATAKA&amp;OFFNAMECD=%25%25&amp;DISTCD=%25%25&amp;FROMDT=01-APR-2021&amp;TODT=14-JAN-2022&amp;DISTCD=BELLARY&amp;QRYCODE=16" TargetMode="External"/><Relationship Id="rId326" Type="http://schemas.openxmlformats.org/officeDocument/2006/relationships/hyperlink" Target="https://www.kviconline.gov.in/pmegpeportal/pmegpmr/dwstatewise.jsp?AGENCY=%25%25&amp;ZONECD=South&amp;STATECD=KARNATAKA&amp;OFFNAMECD=%25%25&amp;DISTCD=%25%25&amp;FROMDT=01-APR-2021&amp;TODT=14-JAN-2022&amp;DISTCD=GADAG&amp;QRYCODE=6" TargetMode="External"/><Relationship Id="rId65" Type="http://schemas.openxmlformats.org/officeDocument/2006/relationships/hyperlink" Target="https://www.kviconline.gov.in/pmegpeportal/pmegpmr/dwstatewise.jsp?AGENCY=%25%25&amp;ZONECD=South&amp;STATECD=KARNATAKA&amp;OFFNAMECD=%25%25&amp;DISTCD=%25%25&amp;FROMDT=01-APR-2021&amp;TODT=14-JAN-2022&amp;BANKNAME=HDFC%20BANK&amp;QRYCODE=38" TargetMode="External"/><Relationship Id="rId130" Type="http://schemas.openxmlformats.org/officeDocument/2006/relationships/hyperlink" Target="https://www.kviconline.gov.in/pmegpeportal/pmegpmr/dwstatewise.jsp?AGENCY=%25%25&amp;ZONECD=South&amp;STATECD=KARNATAKA&amp;OFFNAMECD=%25%25&amp;DISTCD=%25%25&amp;FROMDT=01-APR-2021&amp;TODT=14-JAN-2022&amp;BANKNAME=KOTAK%20MAHINDRA%20BANK%20LTD&amp;QRYCODE=7" TargetMode="External"/><Relationship Id="rId368" Type="http://schemas.openxmlformats.org/officeDocument/2006/relationships/hyperlink" Target="https://www.kviconline.gov.in/pmegpeportal/pmegpmr/dwstatewise.jsp?AGENCY=%25%25&amp;ZONECD=South&amp;STATECD=KARNATAKA&amp;OFFNAMECD=%25%25&amp;DISTCD=%25%25&amp;FROMDT=01-APR-2021&amp;TODT=14-JAN-2022&amp;DISTCD=MANDYA&amp;QRYCODE=6" TargetMode="External"/><Relationship Id="rId172" Type="http://schemas.openxmlformats.org/officeDocument/2006/relationships/hyperlink" Target="https://www.kviconline.gov.in/pmegpeportal/pmegpmr/dwstatewise.jsp?AGENCY=%25%25&amp;ZONECD=South&amp;STATECD=KARNATAKA&amp;OFFNAMECD=%25%25&amp;DISTCD=%25%25&amp;FROMDT=01-APR-2021&amp;TODT=14-JAN-2022&amp;BANKNAME=STATE%20BANK%20OF%20INDIA&amp;QRYCODE=7" TargetMode="External"/><Relationship Id="rId228" Type="http://schemas.openxmlformats.org/officeDocument/2006/relationships/hyperlink" Target="https://www.kviconline.gov.in/pmegpeportal/pmegpmr/dwstatewise.jsp?AGENCY=%25%25&amp;ZONECD=South&amp;STATECD=KARNATAKA&amp;OFFNAMECD=%25%25&amp;DISTCD=%25%25&amp;FROMDT=01-APR-2021&amp;TODT=14-JAN-2022&amp;BANKNAME=UNION%20BANK%20OF%20INDIA&amp;QRYCODE=16" TargetMode="External"/><Relationship Id="rId281" Type="http://schemas.openxmlformats.org/officeDocument/2006/relationships/hyperlink" Target="https://www.kviconline.gov.in/pmegpeportal/pmegpmr/dwstatewise.jsp?AGENCY=%25%25&amp;ZONECD=South&amp;STATECD=KARNATAKA&amp;OFFNAMECD=%25%25&amp;DISTCD=%25%25&amp;FROMDT=01-APR-2021&amp;TODT=14-JAN-2022&amp;DISTCD=BIJAPUR&amp;QRYCODE=38" TargetMode="External"/><Relationship Id="rId337" Type="http://schemas.openxmlformats.org/officeDocument/2006/relationships/hyperlink" Target="https://www.kviconline.gov.in/pmegpeportal/pmegpmr/dwstatewise.jsp?AGENCY=%25%25&amp;ZONECD=South&amp;STATECD=KARNATAKA&amp;OFFNAMECD=%25%25&amp;DISTCD=%25%25&amp;FROMDT=01-APR-2021&amp;TODT=14-JAN-2022&amp;DISTCD=HASSAN&amp;QRYCODE=5" TargetMode="External"/><Relationship Id="rId34" Type="http://schemas.openxmlformats.org/officeDocument/2006/relationships/hyperlink" Target="https://www.kviconline.gov.in/pmegpeportal/pmegpmr/dwstatewise.jsp?AGENCY=%25%25&amp;ZONECD=South&amp;STATECD=KARNATAKA&amp;OFFNAMECD=%25%25&amp;DISTCD=%25%25&amp;FROMDT=01-APR-2021&amp;TODT=14-JAN-2022&amp;BANKNAME=BARCLAYS%20BANK&amp;QRYCODE=7" TargetMode="External"/><Relationship Id="rId76" Type="http://schemas.openxmlformats.org/officeDocument/2006/relationships/hyperlink" Target="https://www.kviconline.gov.in/pmegpeportal/pmegpmr/dwstatewise.jsp?AGENCY=%25%25&amp;ZONECD=South&amp;STATECD=KARNATAKA&amp;OFFNAMECD=%25%25&amp;DISTCD=%25%25&amp;FROMDT=01-APR-2021&amp;TODT=14-JAN-2022&amp;BANKNAME=IDBI%20BANK&amp;QRYCODE=7" TargetMode="External"/><Relationship Id="rId141" Type="http://schemas.openxmlformats.org/officeDocument/2006/relationships/hyperlink" Target="https://www.kviconline.gov.in/pmegpeportal/pmegpmr/dwstatewise.jsp?AGENCY=%25%25&amp;ZONECD=South&amp;STATECD=KARNATAKA&amp;OFFNAMECD=%25%25&amp;DISTCD=%25%25&amp;FROMDT=01-APR-2021&amp;TODT=14-JAN-2022&amp;BANKNAME=PUNJAB%20AND%20SIND%20BANK&amp;QRYCODE=12" TargetMode="External"/><Relationship Id="rId379" Type="http://schemas.openxmlformats.org/officeDocument/2006/relationships/hyperlink" Target="https://www.kviconline.gov.in/pmegpeportal/pmegpmr/dwstatewise.jsp?AGENCY=%25%25&amp;ZONECD=South&amp;STATECD=KARNATAKA&amp;OFFNAMECD=%25%25&amp;DISTCD=%25%25&amp;FROMDT=01-APR-2021&amp;TODT=14-JAN-2022&amp;DISTCD=RAICHUR&amp;QRYCODE=5" TargetMode="External"/><Relationship Id="rId7" Type="http://schemas.openxmlformats.org/officeDocument/2006/relationships/hyperlink" Target="https://www.kviconline.gov.in/pmegpeportal/pmegpmr/dwstatewise.jsp?AGENCY=%25%25&amp;ZONECD=South&amp;STATECD=KARNATAKA&amp;OFFNAMECD=%25%25&amp;DISTCD=%25%25&amp;FROMDT=01-APR-2021&amp;TODT=14-JAN-2022&amp;BANKNAME=BANDHAN%20BANK%20LTD&amp;QRYCODE=5" TargetMode="External"/><Relationship Id="rId183"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12" TargetMode="External"/><Relationship Id="rId239" Type="http://schemas.openxmlformats.org/officeDocument/2006/relationships/hyperlink" Target="https://www.kviconline.gov.in/pmegpeportal/pmegpmr/dwstatewise.jsp?AGENCY=%25%25&amp;ZONECD=South&amp;STATECD=KARNATAKA&amp;OFFNAMECD=%25%25&amp;DISTCD=%25%25&amp;FROMDT=01-APR-2021&amp;TODT=14-JAN-2022&amp;BANKNAME=YES%20BANK&amp;QRYCODE=38" TargetMode="External"/><Relationship Id="rId390" Type="http://schemas.openxmlformats.org/officeDocument/2006/relationships/hyperlink" Target="https://www.kviconline.gov.in/pmegpeportal/pmegpmr/dwstatewise.jsp?AGENCY=%25%25&amp;ZONECD=South&amp;STATECD=KARNATAKA&amp;OFFNAMECD=%25%25&amp;DISTCD=%25%25&amp;FROMDT=01-APR-2021&amp;TODT=14-JAN-2022&amp;DISTCD=RAMANAGARA&amp;QRYCODE=16" TargetMode="External"/><Relationship Id="rId404" Type="http://schemas.openxmlformats.org/officeDocument/2006/relationships/hyperlink" Target="https://www.kviconline.gov.in/pmegpeportal/pmegpmr/dwstatewise.jsp?AGENCY=%25%25&amp;ZONECD=South&amp;STATECD=KARNATAKA&amp;OFFNAMECD=%25%25&amp;DISTCD=%25%25&amp;FROMDT=01-APR-2021&amp;TODT=14-JAN-2022&amp;DISTCD=UDUPI&amp;QRYCODE=6" TargetMode="External"/><Relationship Id="rId250" Type="http://schemas.openxmlformats.org/officeDocument/2006/relationships/hyperlink" Target="https://www.kviconline.gov.in/pmegpeportal/pmegpmr/dwstatewise.jsp?AGENCY=%25%25&amp;ZONECD=South&amp;STATECD=KARNATAKA&amp;OFFNAMECD=%25%25&amp;DISTCD=%25%25&amp;FROMDT=01-APR-2021&amp;TODT=14-JAN-2022&amp;DISTCD=BANGALORE&amp;QRYCODE=7" TargetMode="External"/><Relationship Id="rId292" Type="http://schemas.openxmlformats.org/officeDocument/2006/relationships/hyperlink" Target="https://www.kviconline.gov.in/pmegpeportal/pmegpmr/dwstatewise.jsp?AGENCY=%25%25&amp;ZONECD=South&amp;STATECD=KARNATAKA&amp;OFFNAMECD=%25%25&amp;DISTCD=%25%25&amp;FROMDT=01-APR-2021&amp;TODT=14-JAN-2022&amp;DISTCD=CHIKKBALLAPUR&amp;QRYCODE=7" TargetMode="External"/><Relationship Id="rId306" Type="http://schemas.openxmlformats.org/officeDocument/2006/relationships/hyperlink" Target="https://www.kviconline.gov.in/pmegpeportal/pmegpmr/dwstatewise.jsp?AGENCY=%25%25&amp;ZONECD=South&amp;STATECD=KARNATAKA&amp;OFFNAMECD=%25%25&amp;DISTCD=%25%25&amp;FROMDT=01-APR-2021&amp;TODT=14-JAN-2022&amp;DISTCD=CHITRADURGA&amp;QRYCODE=16" TargetMode="External"/><Relationship Id="rId45" Type="http://schemas.openxmlformats.org/officeDocument/2006/relationships/hyperlink" Target="https://www.kviconline.gov.in/pmegpeportal/pmegpmr/dwstatewise.jsp?AGENCY=%25%25&amp;ZONECD=South&amp;STATECD=KARNATAKA&amp;OFFNAMECD=%25%25&amp;DISTCD=%25%25&amp;FROMDT=01-APR-2021&amp;TODT=14-JAN-2022&amp;BANKNAME=CENTRAL%20BANK%20OF%20INDIA&amp;QRYCODE=12" TargetMode="External"/><Relationship Id="rId87" Type="http://schemas.openxmlformats.org/officeDocument/2006/relationships/hyperlink" Target="https://www.kviconline.gov.in/pmegpeportal/pmegpmr/dwstatewise.jsp?AGENCY=%25%25&amp;ZONECD=South&amp;STATECD=KARNATAKA&amp;OFFNAMECD=%25%25&amp;DISTCD=%25%25&amp;FROMDT=01-APR-2021&amp;TODT=14-JAN-2022&amp;BANKNAME=INDIAN%20OVERSEAS%20BANK&amp;QRYCODE=12" TargetMode="External"/><Relationship Id="rId110" Type="http://schemas.openxmlformats.org/officeDocument/2006/relationships/hyperlink" Target="https://www.kviconline.gov.in/pmegpeportal/pmegpmr/dwstatewise.jsp?AGENCY=%25%25&amp;ZONECD=South&amp;STATECD=KARNATAKA&amp;OFFNAMECD=%25%25&amp;DISTCD=%25%25&amp;FROMDT=01-APR-2021&amp;TODT=14-JAN-2022&amp;BANKNAME=KARNATAKA%20VIKAS%20GRAMEENA%20BANK&amp;QRYCODE=6" TargetMode="External"/><Relationship Id="rId348" Type="http://schemas.openxmlformats.org/officeDocument/2006/relationships/hyperlink" Target="https://www.kviconline.gov.in/pmegpeportal/pmegpmr/dwstatewise.jsp?AGENCY=%25%25&amp;ZONECD=South&amp;STATECD=KARNATAKA&amp;OFFNAMECD=%25%25&amp;DISTCD=%25%25&amp;FROMDT=01-APR-2021&amp;TODT=14-JAN-2022&amp;DISTCD=HAVERI&amp;QRYCODE=16" TargetMode="External"/><Relationship Id="rId152" Type="http://schemas.openxmlformats.org/officeDocument/2006/relationships/hyperlink" Target="https://www.kviconline.gov.in/pmegpeportal/pmegpmr/dwstatewise.jsp?AGENCY=%25%25&amp;ZONECD=South&amp;STATECD=KARNATAKA&amp;OFFNAMECD=%25%25&amp;DISTCD=%25%25&amp;FROMDT=01-APR-2021&amp;TODT=14-JAN-2022&amp;BANKNAME=RATNAKAR%20BANK%20LTD&amp;QRYCODE=6" TargetMode="External"/><Relationship Id="rId194" Type="http://schemas.openxmlformats.org/officeDocument/2006/relationships/hyperlink" Target="https://www.kviconline.gov.in/pmegpeportal/pmegpmr/dwstatewise.jsp?AGENCY=%25%25&amp;ZONECD=South&amp;STATECD=KARNATAKA&amp;OFFNAMECD=%25%25&amp;DISTCD=%25%25&amp;FROMDT=01-APR-2021&amp;TODT=14-JAN-2022&amp;BANKNAME=THANE%20JANATA%20SAHAKARI%20BANK%20LTD&amp;QRYCODE=6" TargetMode="External"/><Relationship Id="rId208" Type="http://schemas.openxmlformats.org/officeDocument/2006/relationships/hyperlink" Target="https://www.kviconline.gov.in/pmegpeportal/pmegpmr/dwstatewise.jsp?AGENCY=%25%25&amp;ZONECD=South&amp;STATECD=KARNATAKA&amp;OFFNAMECD=%25%25&amp;DISTCD=%25%25&amp;FROMDT=01-APR-2021&amp;TODT=14-JAN-2022&amp;BANKNAME=TUMKUR%20GRAIN%20MERCHANTS%20COOPERATIVE%20BANK%20LTD&amp;QRYCODE=7" TargetMode="External"/><Relationship Id="rId415" Type="http://schemas.openxmlformats.org/officeDocument/2006/relationships/hyperlink" Target="https://www.kviconline.gov.in/pmegpeportal/pmegpmr/dwstatewise.jsp?AGENCY=%25%25&amp;ZONECD=South&amp;STATECD=KARNATAKA&amp;OFFNAMECD=%25%25&amp;DISTCD=%25%25&amp;FROMDT=01-APR-2021&amp;TODT=14-JAN-2022&amp;DISTCD=YADAGIRI&amp;QRYCODE=5" TargetMode="External"/><Relationship Id="rId261" Type="http://schemas.openxmlformats.org/officeDocument/2006/relationships/hyperlink" Target="https://www.kviconline.gov.in/pmegpeportal/pmegpmr/dwstatewise.jsp?AGENCY=%25%25&amp;ZONECD=South&amp;STATECD=KARNATAKA&amp;OFFNAMECD=%25%25&amp;DISTCD=%25%25&amp;FROMDT=01-APR-2021&amp;TODT=14-JAN-2022&amp;DISTCD=BELGAUM&amp;QRYCODE=12" TargetMode="External"/><Relationship Id="rId14" Type="http://schemas.openxmlformats.org/officeDocument/2006/relationships/hyperlink" Target="https://www.kviconline.gov.in/pmegpeportal/pmegpmr/dwstatewise.jsp?AGENCY=%25%25&amp;ZONECD=South&amp;STATECD=KARNATAKA&amp;OFFNAMECD=%25%25&amp;DISTCD=%25%25&amp;FROMDT=01-APR-2021&amp;TODT=14-JAN-2022&amp;BANKNAME=BANK%20OF%20BARODA&amp;QRYCODE=6" TargetMode="External"/><Relationship Id="rId56" Type="http://schemas.openxmlformats.org/officeDocument/2006/relationships/hyperlink" Target="https://www.kviconline.gov.in/pmegpeportal/pmegpmr/dwstatewise.jsp?AGENCY=%25%25&amp;ZONECD=South&amp;STATECD=KARNATAKA&amp;OFFNAMECD=%25%25&amp;DISTCD=%25%25&amp;FROMDT=01-APR-2021&amp;TODT=14-JAN-2022&amp;BANKNAME=FEDERAL%20BANK&amp;QRYCODE=6" TargetMode="External"/><Relationship Id="rId317" Type="http://schemas.openxmlformats.org/officeDocument/2006/relationships/hyperlink" Target="https://www.kviconline.gov.in/pmegpeportal/pmegpmr/dwstatewise.jsp?AGENCY=%25%25&amp;ZONECD=South&amp;STATECD=KARNATAKA&amp;OFFNAMECD=%25%25&amp;DISTCD=%25%25&amp;FROMDT=01-APR-2021&amp;TODT=14-JAN-2022&amp;DISTCD=DAVANGERE&amp;QRYCODE=38" TargetMode="External"/><Relationship Id="rId359" Type="http://schemas.openxmlformats.org/officeDocument/2006/relationships/hyperlink" Target="https://www.kviconline.gov.in/pmegpeportal/pmegpmr/dwstatewise.jsp?AGENCY=%25%25&amp;ZONECD=South&amp;STATECD=KARNATAKA&amp;OFFNAMECD=%25%25&amp;DISTCD=%25%25&amp;FROMDT=01-APR-2021&amp;TODT=14-JAN-2022&amp;DISTCD=KOLAR&amp;QRYCODE=38" TargetMode="External"/><Relationship Id="rId98" Type="http://schemas.openxmlformats.org/officeDocument/2006/relationships/hyperlink" Target="https://www.kviconline.gov.in/pmegpeportal/pmegpmr/dwstatewise.jsp?AGENCY=%25%25&amp;ZONECD=South&amp;STATECD=KARNATAKA&amp;OFFNAMECD=%25%25&amp;DISTCD=%25%25&amp;FROMDT=01-APR-2021&amp;TODT=14-JAN-2022&amp;BANKNAME=KALLAPPANNA%20AWADE%20ICHALKARANJI%20JANATA%20SAHAKARI%20BANK%20LTD&amp;QRYCODE=6" TargetMode="External"/><Relationship Id="rId121" Type="http://schemas.openxmlformats.org/officeDocument/2006/relationships/hyperlink" Target="https://www.kviconline.gov.in/pmegpeportal/pmegpmr/dwstatewise.jsp?AGENCY=%25%25&amp;ZONECD=South&amp;STATECD=KARNATAKA&amp;OFFNAMECD=%25%25&amp;DISTCD=%25%25&amp;FROMDT=01-APR-2021&amp;TODT=14-JAN-2022&amp;BANKNAME=KOLAR%20CHIKKABALLAPUR%20CO%20OP%20CENTRAL%20BANK%20LTD.&amp;QRYCODE=5" TargetMode="External"/><Relationship Id="rId163" Type="http://schemas.openxmlformats.org/officeDocument/2006/relationships/hyperlink" Target="https://www.kviconline.gov.in/pmegpeportal/pmegpmr/dwstatewise.jsp?AGENCY=%25%25&amp;ZONECD=South&amp;STATECD=KARNATAKA&amp;OFFNAMECD=%25%25&amp;DISTCD=%25%25&amp;FROMDT=01-APR-2021&amp;TODT=14-JAN-2022&amp;BANKNAME=SOUTH%20INDIAN%20BANK&amp;QRYCODE=5" TargetMode="External"/><Relationship Id="rId219" Type="http://schemas.openxmlformats.org/officeDocument/2006/relationships/hyperlink" Target="https://www.kviconline.gov.in/pmegpeportal/pmegpmr/dwstatewise.jsp?AGENCY=%25%25&amp;ZONECD=South&amp;STATECD=KARNATAKA&amp;OFFNAMECD=%25%25&amp;DISTCD=%25%25&amp;FROMDT=01-APR-2021&amp;TODT=14-JAN-2022&amp;BANKNAME=UCO%20BANK&amp;QRYCODE=12" TargetMode="External"/><Relationship Id="rId370" Type="http://schemas.openxmlformats.org/officeDocument/2006/relationships/hyperlink" Target="https://www.kviconline.gov.in/pmegpeportal/pmegpmr/dwstatewise.jsp?AGENCY=%25%25&amp;ZONECD=South&amp;STATECD=KARNATAKA&amp;OFFNAMECD=%25%25&amp;DISTCD=%25%25&amp;FROMDT=01-APR-2021&amp;TODT=14-JAN-2022&amp;DISTCD=MANDYA&amp;QRYCODE=7" TargetMode="External"/><Relationship Id="rId230" Type="http://schemas.openxmlformats.org/officeDocument/2006/relationships/hyperlink" Target="https://www.kviconline.gov.in/pmegpeportal/pmegpmr/dwstatewise.jsp?AGENCY=%25%25&amp;ZONECD=South&amp;STATECD=KARNATAKA&amp;OFFNAMECD=%25%25&amp;DISTCD=%25%25&amp;FROMDT=01-APR-2021&amp;TODT=14-JAN-2022&amp;BANKNAME=Ujjivan%20Small%20Finance%20Bank%20Limited&amp;QRYCODE=6" TargetMode="External"/><Relationship Id="rId25" Type="http://schemas.openxmlformats.org/officeDocument/2006/relationships/hyperlink" Target="https://www.kviconline.gov.in/pmegpeportal/pmegpmr/dwstatewise.jsp?AGENCY=%25%25&amp;ZONECD=South&amp;STATECD=KARNATAKA&amp;OFFNAMECD=%25%25&amp;DISTCD=%25%25&amp;FROMDT=01-APR-2021&amp;TODT=14-JAN-2022&amp;BANKNAME=BANK%20OF%20MAHARASHTRA&amp;QRYCODE=5" TargetMode="External"/><Relationship Id="rId67" Type="http://schemas.openxmlformats.org/officeDocument/2006/relationships/hyperlink" Target="https://www.kviconline.gov.in/pmegpeportal/pmegpmr/dwstatewise.jsp?AGENCY=%25%25&amp;ZONECD=South&amp;STATECD=KARNATAKA&amp;OFFNAMECD=%25%25&amp;DISTCD=%25%25&amp;FROMDT=01-APR-2021&amp;TODT=14-JAN-2022&amp;BANKNAME=ICICI%20BANK%20LIMITED&amp;QRYCODE=5" TargetMode="External"/><Relationship Id="rId272" Type="http://schemas.openxmlformats.org/officeDocument/2006/relationships/hyperlink" Target="https://www.kviconline.gov.in/pmegpeportal/pmegpmr/dwstatewise.jsp?AGENCY=%25%25&amp;ZONECD=South&amp;STATECD=KARNATAKA&amp;OFFNAMECD=%25%25&amp;DISTCD=%25%25&amp;FROMDT=01-APR-2021&amp;TODT=14-JAN-2022&amp;DISTCD=BIDAR&amp;QRYCODE=6" TargetMode="External"/><Relationship Id="rId328" Type="http://schemas.openxmlformats.org/officeDocument/2006/relationships/hyperlink" Target="https://www.kviconline.gov.in/pmegpeportal/pmegpmr/dwstatewise.jsp?AGENCY=%25%25&amp;ZONECD=South&amp;STATECD=KARNATAKA&amp;OFFNAMECD=%25%25&amp;DISTCD=%25%25&amp;FROMDT=01-APR-2021&amp;TODT=14-JAN-2022&amp;DISTCD=GADAG&amp;QRYCODE=7" TargetMode="External"/><Relationship Id="rId132" Type="http://schemas.openxmlformats.org/officeDocument/2006/relationships/hyperlink" Target="https://www.kviconline.gov.in/pmegpeportal/pmegpmr/dwstatewise.jsp?AGENCY=%25%25&amp;ZONECD=South&amp;STATECD=KARNATAKA&amp;OFFNAMECD=%25%25&amp;DISTCD=%25%25&amp;FROMDT=01-APR-2021&amp;TODT=14-JAN-2022&amp;BANKNAME=KOTAK%20MAHINDRA%20BANK%20LTD&amp;QRYCODE=16" TargetMode="External"/><Relationship Id="rId174" Type="http://schemas.openxmlformats.org/officeDocument/2006/relationships/hyperlink" Target="https://www.kviconline.gov.in/pmegpeportal/pmegpmr/dwstatewise.jsp?AGENCY=%25%25&amp;ZONECD=South&amp;STATECD=KARNATAKA&amp;OFFNAMECD=%25%25&amp;DISTCD=%25%25&amp;FROMDT=01-APR-2021&amp;TODT=14-JAN-2022&amp;BANKNAME=STATE%20BANK%20OF%20INDIA&amp;QRYCODE=16" TargetMode="External"/><Relationship Id="rId381" Type="http://schemas.openxmlformats.org/officeDocument/2006/relationships/hyperlink" Target="https://www.kviconline.gov.in/pmegpeportal/pmegpmr/dwstatewise.jsp?AGENCY=%25%25&amp;ZONECD=South&amp;STATECD=KARNATAKA&amp;OFFNAMECD=%25%25&amp;DISTCD=%25%25&amp;FROMDT=01-APR-2021&amp;TODT=14-JAN-2022&amp;DISTCD=RAICHUR&amp;QRYCODE=12" TargetMode="External"/><Relationship Id="rId241" Type="http://schemas.openxmlformats.org/officeDocument/2006/relationships/hyperlink" Target="https://www.kviconline.gov.in/pmegpeportal/pmegpmr/dwstatewise.jsp?AGENCY=%25%25&amp;ZONECD=South&amp;STATECD=KARNATAKA&amp;OFFNAMECD=%25%25&amp;DISTCD=%25%25&amp;FROMDT=01-APR-2021&amp;TODT=14-JAN-2022&amp;DISTCD=BAGALKOT&amp;QRYCODE=5" TargetMode="External"/><Relationship Id="rId36" Type="http://schemas.openxmlformats.org/officeDocument/2006/relationships/hyperlink" Target="https://www.kviconline.gov.in/pmegpeportal/pmegpmr/dwstatewise.jsp?AGENCY=%25%25&amp;ZONECD=South&amp;STATECD=KARNATAKA&amp;OFFNAMECD=%25%25&amp;DISTCD=%25%25&amp;FROMDT=01-APR-2021&amp;TODT=14-JAN-2022&amp;BANKNAME=BARCLAYS%20BANK&amp;QRYCODE=16" TargetMode="External"/><Relationship Id="rId283" Type="http://schemas.openxmlformats.org/officeDocument/2006/relationships/hyperlink" Target="https://www.kviconline.gov.in/pmegpeportal/pmegpmr/dwstatewise.jsp?AGENCY=%25%25&amp;ZONECD=South&amp;STATECD=KARNATAKA&amp;OFFNAMECD=%25%25&amp;DISTCD=%25%25&amp;FROMDT=01-APR-2021&amp;TODT=14-JAN-2022&amp;DISTCD=CHAMARAJNAGAR&amp;QRYCODE=5" TargetMode="External"/><Relationship Id="rId339" Type="http://schemas.openxmlformats.org/officeDocument/2006/relationships/hyperlink" Target="https://www.kviconline.gov.in/pmegpeportal/pmegpmr/dwstatewise.jsp?AGENCY=%25%25&amp;ZONECD=South&amp;STATECD=KARNATAKA&amp;OFFNAMECD=%25%25&amp;DISTCD=%25%25&amp;FROMDT=01-APR-2021&amp;TODT=14-JAN-2022&amp;DISTCD=HASSAN&amp;QRYCODE=12" TargetMode="External"/><Relationship Id="rId78" Type="http://schemas.openxmlformats.org/officeDocument/2006/relationships/hyperlink" Target="https://www.kviconline.gov.in/pmegpeportal/pmegpmr/dwstatewise.jsp?AGENCY=%25%25&amp;ZONECD=South&amp;STATECD=KARNATAKA&amp;OFFNAMECD=%25%25&amp;DISTCD=%25%25&amp;FROMDT=01-APR-2021&amp;TODT=14-JAN-2022&amp;BANKNAME=IDBI%20BANK&amp;QRYCODE=16" TargetMode="External"/><Relationship Id="rId101" Type="http://schemas.openxmlformats.org/officeDocument/2006/relationships/hyperlink" Target="https://www.kviconline.gov.in/pmegpeportal/pmegpmr/dwstatewise.jsp?AGENCY=%25%25&amp;ZONECD=South&amp;STATECD=KARNATAKA&amp;OFFNAMECD=%25%25&amp;DISTCD=%25%25&amp;FROMDT=01-APR-2021&amp;TODT=14-JAN-2022&amp;BANKNAME=KALLAPPANNA%20AWADE%20ICHALKARANJI%20JANATA%20SAHAKARI%20BANK%20LTD&amp;QRYCODE=38" TargetMode="External"/><Relationship Id="rId143" Type="http://schemas.openxmlformats.org/officeDocument/2006/relationships/hyperlink" Target="https://www.kviconline.gov.in/pmegpeportal/pmegpmr/dwstatewise.jsp?AGENCY=%25%25&amp;ZONECD=South&amp;STATECD=KARNATAKA&amp;OFFNAMECD=%25%25&amp;DISTCD=%25%25&amp;FROMDT=01-APR-2021&amp;TODT=14-JAN-2022&amp;BANKNAME=PUNJAB%20AND%20SIND%20BANK&amp;QRYCODE=38" TargetMode="External"/><Relationship Id="rId185"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38" TargetMode="External"/><Relationship Id="rId350" Type="http://schemas.openxmlformats.org/officeDocument/2006/relationships/hyperlink" Target="https://www.kviconline.gov.in/pmegpeportal/pmegpmr/dwstatewise.jsp?AGENCY=%25%25&amp;ZONECD=South&amp;STATECD=KARNATAKA&amp;OFFNAMECD=%25%25&amp;DISTCD=%25%25&amp;FROMDT=01-APR-2021&amp;TODT=14-JAN-2022&amp;DISTCD=KODAGU&amp;QRYCODE=6" TargetMode="External"/><Relationship Id="rId406" Type="http://schemas.openxmlformats.org/officeDocument/2006/relationships/hyperlink" Target="https://www.kviconline.gov.in/pmegpeportal/pmegpmr/dwstatewise.jsp?AGENCY=%25%25&amp;ZONECD=South&amp;STATECD=KARNATAKA&amp;OFFNAMECD=%25%25&amp;DISTCD=%25%25&amp;FROMDT=01-APR-2021&amp;TODT=14-JAN-2022&amp;DISTCD=UDUPI&amp;QRYCODE=7" TargetMode="External"/><Relationship Id="rId9" Type="http://schemas.openxmlformats.org/officeDocument/2006/relationships/hyperlink" Target="https://www.kviconline.gov.in/pmegpeportal/pmegpmr/dwstatewise.jsp?AGENCY=%25%25&amp;ZONECD=South&amp;STATECD=KARNATAKA&amp;OFFNAMECD=%25%25&amp;DISTCD=%25%25&amp;FROMDT=01-APR-2021&amp;TODT=14-JAN-2022&amp;BANKNAME=BANDHAN%20BANK%20LTD&amp;QRYCODE=12" TargetMode="External"/><Relationship Id="rId210" Type="http://schemas.openxmlformats.org/officeDocument/2006/relationships/hyperlink" Target="https://www.kviconline.gov.in/pmegpeportal/pmegpmr/dwstatewise.jsp?AGENCY=%25%25&amp;ZONECD=South&amp;STATECD=KARNATAKA&amp;OFFNAMECD=%25%25&amp;DISTCD=%25%25&amp;FROMDT=01-APR-2021&amp;TODT=14-JAN-2022&amp;BANKNAME=TUMKUR%20GRAIN%20MERCHANTS%20COOPERATIVE%20BANK%20LTD&amp;QRYCODE=16" TargetMode="External"/><Relationship Id="rId392" Type="http://schemas.openxmlformats.org/officeDocument/2006/relationships/hyperlink" Target="https://www.kviconline.gov.in/pmegpeportal/pmegpmr/dwstatewise.jsp?AGENCY=%25%25&amp;ZONECD=South&amp;STATECD=KARNATAKA&amp;OFFNAMECD=%25%25&amp;DISTCD=%25%25&amp;FROMDT=01-APR-2021&amp;TODT=14-JAN-2022&amp;DISTCD=SHIMOGA&amp;QRYCODE=6" TargetMode="External"/><Relationship Id="rId252" Type="http://schemas.openxmlformats.org/officeDocument/2006/relationships/hyperlink" Target="https://www.kviconline.gov.in/pmegpeportal/pmegpmr/dwstatewise.jsp?AGENCY=%25%25&amp;ZONECD=South&amp;STATECD=KARNATAKA&amp;OFFNAMECD=%25%25&amp;DISTCD=%25%25&amp;FROMDT=01-APR-2021&amp;TODT=14-JAN-2022&amp;DISTCD=BANGALORE&amp;QRYCODE=16" TargetMode="External"/><Relationship Id="rId294" Type="http://schemas.openxmlformats.org/officeDocument/2006/relationships/hyperlink" Target="https://www.kviconline.gov.in/pmegpeportal/pmegpmr/dwstatewise.jsp?AGENCY=%25%25&amp;ZONECD=South&amp;STATECD=KARNATAKA&amp;OFFNAMECD=%25%25&amp;DISTCD=%25%25&amp;FROMDT=01-APR-2021&amp;TODT=14-JAN-2022&amp;DISTCD=CHIKKBALLAPUR&amp;QRYCODE=16" TargetMode="External"/><Relationship Id="rId308" Type="http://schemas.openxmlformats.org/officeDocument/2006/relationships/hyperlink" Target="https://www.kviconline.gov.in/pmegpeportal/pmegpmr/dwstatewise.jsp?AGENCY=%25%25&amp;ZONECD=South&amp;STATECD=KARNATAKA&amp;OFFNAMECD=%25%25&amp;DISTCD=%25%25&amp;FROMDT=01-APR-2021&amp;TODT=14-JAN-2022&amp;DISTCD=DAKSHIN%20KANNAD&amp;QRYCODE=6" TargetMode="External"/><Relationship Id="rId47" Type="http://schemas.openxmlformats.org/officeDocument/2006/relationships/hyperlink" Target="https://www.kviconline.gov.in/pmegpeportal/pmegpmr/dwstatewise.jsp?AGENCY=%25%25&amp;ZONECD=South&amp;STATECD=KARNATAKA&amp;OFFNAMECD=%25%25&amp;DISTCD=%25%25&amp;FROMDT=01-APR-2021&amp;TODT=14-JAN-2022&amp;BANKNAME=CENTRAL%20BANK%20OF%20INDIA&amp;QRYCODE=38" TargetMode="External"/><Relationship Id="rId89" Type="http://schemas.openxmlformats.org/officeDocument/2006/relationships/hyperlink" Target="https://www.kviconline.gov.in/pmegpeportal/pmegpmr/dwstatewise.jsp?AGENCY=%25%25&amp;ZONECD=South&amp;STATECD=KARNATAKA&amp;OFFNAMECD=%25%25&amp;DISTCD=%25%25&amp;FROMDT=01-APR-2021&amp;TODT=14-JAN-2022&amp;BANKNAME=INDIAN%20OVERSEAS%20BANK&amp;QRYCODE=38" TargetMode="External"/><Relationship Id="rId112" Type="http://schemas.openxmlformats.org/officeDocument/2006/relationships/hyperlink" Target="https://www.kviconline.gov.in/pmegpeportal/pmegpmr/dwstatewise.jsp?AGENCY=%25%25&amp;ZONECD=South&amp;STATECD=KARNATAKA&amp;OFFNAMECD=%25%25&amp;DISTCD=%25%25&amp;FROMDT=01-APR-2021&amp;TODT=14-JAN-2022&amp;BANKNAME=KARNATAKA%20VIKAS%20GRAMEENA%20BANK&amp;QRYCODE=7" TargetMode="External"/><Relationship Id="rId154" Type="http://schemas.openxmlformats.org/officeDocument/2006/relationships/hyperlink" Target="https://www.kviconline.gov.in/pmegpeportal/pmegpmr/dwstatewise.jsp?AGENCY=%25%25&amp;ZONECD=South&amp;STATECD=KARNATAKA&amp;OFFNAMECD=%25%25&amp;DISTCD=%25%25&amp;FROMDT=01-APR-2021&amp;TODT=14-JAN-2022&amp;BANKNAME=RATNAKAR%20BANK%20LTD&amp;QRYCODE=7" TargetMode="External"/><Relationship Id="rId361" Type="http://schemas.openxmlformats.org/officeDocument/2006/relationships/hyperlink" Target="https://www.kviconline.gov.in/pmegpeportal/pmegpmr/dwstatewise.jsp?AGENCY=%25%25&amp;ZONECD=South&amp;STATECD=KARNATAKA&amp;OFFNAMECD=%25%25&amp;DISTCD=%25%25&amp;FROMDT=01-APR-2021&amp;TODT=14-JAN-2022&amp;DISTCD=KOPPAL&amp;QRYCODE=5" TargetMode="External"/><Relationship Id="rId196" Type="http://schemas.openxmlformats.org/officeDocument/2006/relationships/hyperlink" Target="https://www.kviconline.gov.in/pmegpeportal/pmegpmr/dwstatewise.jsp?AGENCY=%25%25&amp;ZONECD=South&amp;STATECD=KARNATAKA&amp;OFFNAMECD=%25%25&amp;DISTCD=%25%25&amp;FROMDT=01-APR-2021&amp;TODT=14-JAN-2022&amp;BANKNAME=THANE%20JANATA%20SAHAKARI%20BANK%20LTD&amp;QRYCODE=7" TargetMode="External"/><Relationship Id="rId417" Type="http://schemas.openxmlformats.org/officeDocument/2006/relationships/hyperlink" Target="https://www.kviconline.gov.in/pmegpeportal/pmegpmr/dwstatewise.jsp?AGENCY=%25%25&amp;ZONECD=South&amp;STATECD=KARNATAKA&amp;OFFNAMECD=%25%25&amp;DISTCD=%25%25&amp;FROMDT=01-APR-2021&amp;TODT=14-JAN-2022&amp;DISTCD=YADAGIRI&amp;QRYCODE=12" TargetMode="External"/><Relationship Id="rId16" Type="http://schemas.openxmlformats.org/officeDocument/2006/relationships/hyperlink" Target="https://www.kviconline.gov.in/pmegpeportal/pmegpmr/dwstatewise.jsp?AGENCY=%25%25&amp;ZONECD=South&amp;STATECD=KARNATAKA&amp;OFFNAMECD=%25%25&amp;DISTCD=%25%25&amp;FROMDT=01-APR-2021&amp;TODT=14-JAN-2022&amp;BANKNAME=BANK%20OF%20BARODA&amp;QRYCODE=7" TargetMode="External"/><Relationship Id="rId221" Type="http://schemas.openxmlformats.org/officeDocument/2006/relationships/hyperlink" Target="https://www.kviconline.gov.in/pmegpeportal/pmegpmr/dwstatewise.jsp?AGENCY=%25%25&amp;ZONECD=South&amp;STATECD=KARNATAKA&amp;OFFNAMECD=%25%25&amp;DISTCD=%25%25&amp;FROMDT=01-APR-2021&amp;TODT=14-JAN-2022&amp;BANKNAME=UCO%20BANK&amp;QRYCODE=38" TargetMode="External"/><Relationship Id="rId263" Type="http://schemas.openxmlformats.org/officeDocument/2006/relationships/hyperlink" Target="https://www.kviconline.gov.in/pmegpeportal/pmegpmr/dwstatewise.jsp?AGENCY=%25%25&amp;ZONECD=South&amp;STATECD=KARNATAKA&amp;OFFNAMECD=%25%25&amp;DISTCD=%25%25&amp;FROMDT=01-APR-2021&amp;TODT=14-JAN-2022&amp;DISTCD=BELGAUM&amp;QRYCODE=38" TargetMode="External"/><Relationship Id="rId319" Type="http://schemas.openxmlformats.org/officeDocument/2006/relationships/hyperlink" Target="https://www.kviconline.gov.in/pmegpeportal/pmegpmr/dwstatewise.jsp?AGENCY=%25%25&amp;ZONECD=South&amp;STATECD=KARNATAKA&amp;OFFNAMECD=%25%25&amp;DISTCD=%25%25&amp;FROMDT=01-APR-2021&amp;TODT=14-JAN-2022&amp;DISTCD=DHARWAD&amp;QRYCODE=5" TargetMode="External"/><Relationship Id="rId58" Type="http://schemas.openxmlformats.org/officeDocument/2006/relationships/hyperlink" Target="https://www.kviconline.gov.in/pmegpeportal/pmegpmr/dwstatewise.jsp?AGENCY=%25%25&amp;ZONECD=South&amp;STATECD=KARNATAKA&amp;OFFNAMECD=%25%25&amp;DISTCD=%25%25&amp;FROMDT=01-APR-2021&amp;TODT=14-JAN-2022&amp;BANKNAME=FEDERAL%20BANK&amp;QRYCODE=7" TargetMode="External"/><Relationship Id="rId123" Type="http://schemas.openxmlformats.org/officeDocument/2006/relationships/hyperlink" Target="https://www.kviconline.gov.in/pmegpeportal/pmegpmr/dwstatewise.jsp?AGENCY=%25%25&amp;ZONECD=South&amp;STATECD=KARNATAKA&amp;OFFNAMECD=%25%25&amp;DISTCD=%25%25&amp;FROMDT=01-APR-2021&amp;TODT=14-JAN-2022&amp;BANKNAME=KOLAR%20CHIKKABALLAPUR%20CO%20OP%20CENTRAL%20BANK%20LTD.&amp;QRYCODE=12" TargetMode="External"/><Relationship Id="rId330" Type="http://schemas.openxmlformats.org/officeDocument/2006/relationships/hyperlink" Target="https://www.kviconline.gov.in/pmegpeportal/pmegpmr/dwstatewise.jsp?AGENCY=%25%25&amp;ZONECD=South&amp;STATECD=KARNATAKA&amp;OFFNAMECD=%25%25&amp;DISTCD=%25%25&amp;FROMDT=01-APR-2021&amp;TODT=14-JAN-2022&amp;DISTCD=GADAG&amp;QRYCODE=16" TargetMode="External"/><Relationship Id="rId165" Type="http://schemas.openxmlformats.org/officeDocument/2006/relationships/hyperlink" Target="https://www.kviconline.gov.in/pmegpeportal/pmegpmr/dwstatewise.jsp?AGENCY=%25%25&amp;ZONECD=South&amp;STATECD=KARNATAKA&amp;OFFNAMECD=%25%25&amp;DISTCD=%25%25&amp;FROMDT=01-APR-2021&amp;TODT=14-JAN-2022&amp;BANKNAME=SOUTH%20INDIAN%20BANK&amp;QRYCODE=12" TargetMode="External"/><Relationship Id="rId372" Type="http://schemas.openxmlformats.org/officeDocument/2006/relationships/hyperlink" Target="https://www.kviconline.gov.in/pmegpeportal/pmegpmr/dwstatewise.jsp?AGENCY=%25%25&amp;ZONECD=South&amp;STATECD=KARNATAKA&amp;OFFNAMECD=%25%25&amp;DISTCD=%25%25&amp;FROMDT=01-APR-2021&amp;TODT=14-JAN-2022&amp;DISTCD=MANDYA&amp;QRYCODE=16" TargetMode="External"/><Relationship Id="rId232" Type="http://schemas.openxmlformats.org/officeDocument/2006/relationships/hyperlink" Target="https://www.kviconline.gov.in/pmegpeportal/pmegpmr/dwstatewise.jsp?AGENCY=%25%25&amp;ZONECD=South&amp;STATECD=KARNATAKA&amp;OFFNAMECD=%25%25&amp;DISTCD=%25%25&amp;FROMDT=01-APR-2021&amp;TODT=14-JAN-2022&amp;BANKNAME=Ujjivan%20Small%20Finance%20Bank%20Limited&amp;QRYCODE=7" TargetMode="External"/><Relationship Id="rId274" Type="http://schemas.openxmlformats.org/officeDocument/2006/relationships/hyperlink" Target="https://www.kviconline.gov.in/pmegpeportal/pmegpmr/dwstatewise.jsp?AGENCY=%25%25&amp;ZONECD=South&amp;STATECD=KARNATAKA&amp;OFFNAMECD=%25%25&amp;DISTCD=%25%25&amp;FROMDT=01-APR-2021&amp;TODT=14-JAN-2022&amp;DISTCD=BIDAR&amp;QRYCODE=7" TargetMode="External"/><Relationship Id="rId27" Type="http://schemas.openxmlformats.org/officeDocument/2006/relationships/hyperlink" Target="https://www.kviconline.gov.in/pmegpeportal/pmegpmr/dwstatewise.jsp?AGENCY=%25%25&amp;ZONECD=South&amp;STATECD=KARNATAKA&amp;OFFNAMECD=%25%25&amp;DISTCD=%25%25&amp;FROMDT=01-APR-2021&amp;TODT=14-JAN-2022&amp;BANKNAME=BANK%20OF%20MAHARASHTRA&amp;QRYCODE=12" TargetMode="External"/><Relationship Id="rId69" Type="http://schemas.openxmlformats.org/officeDocument/2006/relationships/hyperlink" Target="https://www.kviconline.gov.in/pmegpeportal/pmegpmr/dwstatewise.jsp?AGENCY=%25%25&amp;ZONECD=South&amp;STATECD=KARNATAKA&amp;OFFNAMECD=%25%25&amp;DISTCD=%25%25&amp;FROMDT=01-APR-2021&amp;TODT=14-JAN-2022&amp;BANKNAME=ICICI%20BANK%20LIMITED&amp;QRYCODE=12" TargetMode="External"/><Relationship Id="rId134" Type="http://schemas.openxmlformats.org/officeDocument/2006/relationships/hyperlink" Target="https://www.kviconline.gov.in/pmegpeportal/pmegpmr/dwstatewise.jsp?AGENCY=%25%25&amp;ZONECD=South&amp;STATECD=KARNATAKA&amp;OFFNAMECD=%25%25&amp;DISTCD=%25%25&amp;FROMDT=01-APR-2021&amp;TODT=14-JAN-2022&amp;BANKNAME=LAXMI%20VILAS%20BANK&amp;QRYCODE=6" TargetMode="External"/><Relationship Id="rId80" Type="http://schemas.openxmlformats.org/officeDocument/2006/relationships/hyperlink" Target="https://www.kviconline.gov.in/pmegpeportal/pmegpmr/dwstatewise.jsp?AGENCY=%25%25&amp;ZONECD=South&amp;STATECD=KARNATAKA&amp;OFFNAMECD=%25%25&amp;DISTCD=%25%25&amp;FROMDT=01-APR-2021&amp;TODT=14-JAN-2022&amp;BANKNAME=IDFC%20FIRST%20BANK%20LTD&amp;QRYCODE=6" TargetMode="External"/><Relationship Id="rId176"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6" TargetMode="External"/><Relationship Id="rId341" Type="http://schemas.openxmlformats.org/officeDocument/2006/relationships/hyperlink" Target="https://www.kviconline.gov.in/pmegpeportal/pmegpmr/dwstatewise.jsp?AGENCY=%25%25&amp;ZONECD=South&amp;STATECD=KARNATAKA&amp;OFFNAMECD=%25%25&amp;DISTCD=%25%25&amp;FROMDT=01-APR-2021&amp;TODT=14-JAN-2022&amp;DISTCD=HASSAN&amp;QRYCODE=38" TargetMode="External"/><Relationship Id="rId383" Type="http://schemas.openxmlformats.org/officeDocument/2006/relationships/hyperlink" Target="https://www.kviconline.gov.in/pmegpeportal/pmegpmr/dwstatewise.jsp?AGENCY=%25%25&amp;ZONECD=South&amp;STATECD=KARNATAKA&amp;OFFNAMECD=%25%25&amp;DISTCD=%25%25&amp;FROMDT=01-APR-2021&amp;TODT=14-JAN-2022&amp;DISTCD=RAICHUR&amp;QRYCODE=38" TargetMode="External"/><Relationship Id="rId201" Type="http://schemas.openxmlformats.org/officeDocument/2006/relationships/hyperlink" Target="https://www.kviconline.gov.in/pmegpeportal/pmegpmr/dwstatewise.jsp?AGENCY=%25%25&amp;ZONECD=South&amp;STATECD=KARNATAKA&amp;OFFNAMECD=%25%25&amp;DISTCD=%25%25&amp;FROMDT=01-APR-2021&amp;TODT=14-JAN-2022&amp;BANKNAME=THE%20KARANATAKA%20STATE%20COOPERATIVE%20APEX%20BANK%20LIMITED&amp;QRYCODE=12" TargetMode="External"/><Relationship Id="rId222" Type="http://schemas.openxmlformats.org/officeDocument/2006/relationships/hyperlink" Target="https://www.kviconline.gov.in/pmegpeportal/pmegpmr/dwstatewise.jsp?AGENCY=%25%25&amp;ZONECD=South&amp;STATECD=KARNATAKA&amp;OFFNAMECD=%25%25&amp;DISTCD=%25%25&amp;FROMDT=01-APR-2021&amp;TODT=14-JAN-2022&amp;BANKNAME=UCO%20BANK&amp;QRYCODE=16" TargetMode="External"/><Relationship Id="rId243" Type="http://schemas.openxmlformats.org/officeDocument/2006/relationships/hyperlink" Target="https://www.kviconline.gov.in/pmegpeportal/pmegpmr/dwstatewise.jsp?AGENCY=%25%25&amp;ZONECD=South&amp;STATECD=KARNATAKA&amp;OFFNAMECD=%25%25&amp;DISTCD=%25%25&amp;FROMDT=01-APR-2021&amp;TODT=14-JAN-2022&amp;DISTCD=BAGALKOT&amp;QRYCODE=12" TargetMode="External"/><Relationship Id="rId264" Type="http://schemas.openxmlformats.org/officeDocument/2006/relationships/hyperlink" Target="https://www.kviconline.gov.in/pmegpeportal/pmegpmr/dwstatewise.jsp?AGENCY=%25%25&amp;ZONECD=South&amp;STATECD=KARNATAKA&amp;OFFNAMECD=%25%25&amp;DISTCD=%25%25&amp;FROMDT=01-APR-2021&amp;TODT=14-JAN-2022&amp;DISTCD=BELGAUM&amp;QRYCODE=16" TargetMode="External"/><Relationship Id="rId285" Type="http://schemas.openxmlformats.org/officeDocument/2006/relationships/hyperlink" Target="https://www.kviconline.gov.in/pmegpeportal/pmegpmr/dwstatewise.jsp?AGENCY=%25%25&amp;ZONECD=South&amp;STATECD=KARNATAKA&amp;OFFNAMECD=%25%25&amp;DISTCD=%25%25&amp;FROMDT=01-APR-2021&amp;TODT=14-JAN-2022&amp;DISTCD=CHAMARAJNAGAR&amp;QRYCODE=12" TargetMode="External"/><Relationship Id="rId17" Type="http://schemas.openxmlformats.org/officeDocument/2006/relationships/hyperlink" Target="https://www.kviconline.gov.in/pmegpeportal/pmegpmr/dwstatewise.jsp?AGENCY=%25%25&amp;ZONECD=South&amp;STATECD=KARNATAKA&amp;OFFNAMECD=%25%25&amp;DISTCD=%25%25&amp;FROMDT=01-APR-2021&amp;TODT=14-JAN-2022&amp;BANKNAME=BANK%20OF%20BARODA&amp;QRYCODE=38" TargetMode="External"/><Relationship Id="rId38" Type="http://schemas.openxmlformats.org/officeDocument/2006/relationships/hyperlink" Target="https://www.kviconline.gov.in/pmegpeportal/pmegpmr/dwstatewise.jsp?AGENCY=%25%25&amp;ZONECD=South&amp;STATECD=KARNATAKA&amp;OFFNAMECD=%25%25&amp;DISTCD=%25%25&amp;FROMDT=01-APR-2021&amp;TODT=14-JAN-2022&amp;BANKNAME=CANARA%20BANK&amp;QRYCODE=6" TargetMode="External"/><Relationship Id="rId59" Type="http://schemas.openxmlformats.org/officeDocument/2006/relationships/hyperlink" Target="https://www.kviconline.gov.in/pmegpeportal/pmegpmr/dwstatewise.jsp?AGENCY=%25%25&amp;ZONECD=South&amp;STATECD=KARNATAKA&amp;OFFNAMECD=%25%25&amp;DISTCD=%25%25&amp;FROMDT=01-APR-2021&amp;TODT=14-JAN-2022&amp;BANKNAME=FEDERAL%20BANK&amp;QRYCODE=38" TargetMode="External"/><Relationship Id="rId103" Type="http://schemas.openxmlformats.org/officeDocument/2006/relationships/hyperlink" Target="https://www.kviconline.gov.in/pmegpeportal/pmegpmr/dwstatewise.jsp?AGENCY=%25%25&amp;ZONECD=South&amp;STATECD=KARNATAKA&amp;OFFNAMECD=%25%25&amp;DISTCD=%25%25&amp;FROMDT=01-APR-2021&amp;TODT=14-JAN-2022&amp;BANKNAME=KARNATAKA%20BANK%20LTD&amp;QRYCODE=5" TargetMode="External"/><Relationship Id="rId124" Type="http://schemas.openxmlformats.org/officeDocument/2006/relationships/hyperlink" Target="https://www.kviconline.gov.in/pmegpeportal/pmegpmr/dwstatewise.jsp?AGENCY=%25%25&amp;ZONECD=South&amp;STATECD=KARNATAKA&amp;OFFNAMECD=%25%25&amp;DISTCD=%25%25&amp;FROMDT=01-APR-2021&amp;TODT=14-JAN-2022&amp;BANKNAME=KOLAR%20CHIKKABALLAPUR%20CO%20OP%20CENTRAL%20BANK%20LTD.&amp;QRYCODE=7" TargetMode="External"/><Relationship Id="rId310" Type="http://schemas.openxmlformats.org/officeDocument/2006/relationships/hyperlink" Target="https://www.kviconline.gov.in/pmegpeportal/pmegpmr/dwstatewise.jsp?AGENCY=%25%25&amp;ZONECD=South&amp;STATECD=KARNATAKA&amp;OFFNAMECD=%25%25&amp;DISTCD=%25%25&amp;FROMDT=01-APR-2021&amp;TODT=14-JAN-2022&amp;DISTCD=DAKSHIN%20KANNAD&amp;QRYCODE=7" TargetMode="External"/><Relationship Id="rId70" Type="http://schemas.openxmlformats.org/officeDocument/2006/relationships/hyperlink" Target="https://www.kviconline.gov.in/pmegpeportal/pmegpmr/dwstatewise.jsp?AGENCY=%25%25&amp;ZONECD=South&amp;STATECD=KARNATAKA&amp;OFFNAMECD=%25%25&amp;DISTCD=%25%25&amp;FROMDT=01-APR-2021&amp;TODT=14-JAN-2022&amp;BANKNAME=ICICI%20BANK%20LIMITED&amp;QRYCODE=7" TargetMode="External"/><Relationship Id="rId91" Type="http://schemas.openxmlformats.org/officeDocument/2006/relationships/hyperlink" Target="https://www.kviconline.gov.in/pmegpeportal/pmegpmr/dwstatewise.jsp?AGENCY=%25%25&amp;ZONECD=South&amp;STATECD=KARNATAKA&amp;OFFNAMECD=%25%25&amp;DISTCD=%25%25&amp;FROMDT=01-APR-2021&amp;TODT=14-JAN-2022&amp;BANKNAME=INDUSIND%20BANK&amp;QRYCODE=5" TargetMode="External"/><Relationship Id="rId145" Type="http://schemas.openxmlformats.org/officeDocument/2006/relationships/hyperlink" Target="https://www.kviconline.gov.in/pmegpeportal/pmegpmr/dwstatewise.jsp?AGENCY=%25%25&amp;ZONECD=South&amp;STATECD=KARNATAKA&amp;OFFNAMECD=%25%25&amp;DISTCD=%25%25&amp;FROMDT=01-APR-2021&amp;TODT=14-JAN-2022&amp;BANKNAME=PUNJAB%20NATIONAL%20BANK&amp;QRYCODE=5" TargetMode="External"/><Relationship Id="rId166" Type="http://schemas.openxmlformats.org/officeDocument/2006/relationships/hyperlink" Target="https://www.kviconline.gov.in/pmegpeportal/pmegpmr/dwstatewise.jsp?AGENCY=%25%25&amp;ZONECD=South&amp;STATECD=KARNATAKA&amp;OFFNAMECD=%25%25&amp;DISTCD=%25%25&amp;FROMDT=01-APR-2021&amp;TODT=14-JAN-2022&amp;BANKNAME=SOUTH%20INDIAN%20BANK&amp;QRYCODE=7" TargetMode="External"/><Relationship Id="rId187" Type="http://schemas.openxmlformats.org/officeDocument/2006/relationships/hyperlink" Target="https://www.kviconline.gov.in/pmegpeportal/pmegpmr/dwstatewise.jsp?AGENCY=%25%25&amp;ZONECD=South&amp;STATECD=KARNATAKA&amp;OFFNAMECD=%25%25&amp;DISTCD=%25%25&amp;FROMDT=01-APR-2021&amp;TODT=14-JAN-2022&amp;BANKNAME=TAMILNAD%20MERCANTILE%20BANK%20LTD&amp;QRYCODE=5" TargetMode="External"/><Relationship Id="rId331" Type="http://schemas.openxmlformats.org/officeDocument/2006/relationships/hyperlink" Target="https://www.kviconline.gov.in/pmegpeportal/pmegpmr/dwstatewise.jsp?AGENCY=%25%25&amp;ZONECD=South&amp;STATECD=KARNATAKA&amp;OFFNAMECD=%25%25&amp;DISTCD=%25%25&amp;FROMDT=01-APR-2021&amp;TODT=14-JAN-2022&amp;DISTCD=GULBARGA&amp;QRYCODE=5" TargetMode="External"/><Relationship Id="rId352" Type="http://schemas.openxmlformats.org/officeDocument/2006/relationships/hyperlink" Target="https://www.kviconline.gov.in/pmegpeportal/pmegpmr/dwstatewise.jsp?AGENCY=%25%25&amp;ZONECD=South&amp;STATECD=KARNATAKA&amp;OFFNAMECD=%25%25&amp;DISTCD=%25%25&amp;FROMDT=01-APR-2021&amp;TODT=14-JAN-2022&amp;DISTCD=KODAGU&amp;QRYCODE=7" TargetMode="External"/><Relationship Id="rId373" Type="http://schemas.openxmlformats.org/officeDocument/2006/relationships/hyperlink" Target="https://www.kviconline.gov.in/pmegpeportal/pmegpmr/dwstatewise.jsp?AGENCY=%25%25&amp;ZONECD=South&amp;STATECD=KARNATAKA&amp;OFFNAMECD=%25%25&amp;DISTCD=%25%25&amp;FROMDT=01-APR-2021&amp;TODT=14-JAN-2022&amp;DISTCD=MYSORE&amp;QRYCODE=5" TargetMode="External"/><Relationship Id="rId394" Type="http://schemas.openxmlformats.org/officeDocument/2006/relationships/hyperlink" Target="https://www.kviconline.gov.in/pmegpeportal/pmegpmr/dwstatewise.jsp?AGENCY=%25%25&amp;ZONECD=South&amp;STATECD=KARNATAKA&amp;OFFNAMECD=%25%25&amp;DISTCD=%25%25&amp;FROMDT=01-APR-2021&amp;TODT=14-JAN-2022&amp;DISTCD=SHIMOGA&amp;QRYCODE=7" TargetMode="External"/><Relationship Id="rId408" Type="http://schemas.openxmlformats.org/officeDocument/2006/relationships/hyperlink" Target="https://www.kviconline.gov.in/pmegpeportal/pmegpmr/dwstatewise.jsp?AGENCY=%25%25&amp;ZONECD=South&amp;STATECD=KARNATAKA&amp;OFFNAMECD=%25%25&amp;DISTCD=%25%25&amp;FROMDT=01-APR-2021&amp;TODT=14-JAN-2022&amp;DISTCD=UDUPI&amp;QRYCODE=16" TargetMode="External"/><Relationship Id="rId1" Type="http://schemas.openxmlformats.org/officeDocument/2006/relationships/hyperlink" Target="https://www.kviconline.gov.in/pmegpeportal/pmegpmr/dwstatewise.jsp?AGENCY=%25%25&amp;ZONECD=South&amp;STATECD=KARNATAKA&amp;OFFNAMECD=%25%25&amp;DISTCD=%25%25&amp;FROMDT=01-APR-2021&amp;TODT=14-JAN-2022&amp;BANKNAME=AXIS%20BANK%20LTD&amp;QRYCODE=5" TargetMode="External"/><Relationship Id="rId212" Type="http://schemas.openxmlformats.org/officeDocument/2006/relationships/hyperlink" Target="https://www.kviconline.gov.in/pmegpeportal/pmegpmr/dwstatewise.jsp?AGENCY=%25%25&amp;ZONECD=South&amp;STATECD=KARNATAKA&amp;OFFNAMECD=%25%25&amp;DISTCD=%25%25&amp;FROMDT=01-APR-2021&amp;TODT=14-JAN-2022&amp;BANKNAME=The%20Ajara%20Urban%20Co%20op%20Bank%20Ltd%20Ajara&amp;QRYCODE=6" TargetMode="External"/><Relationship Id="rId233" Type="http://schemas.openxmlformats.org/officeDocument/2006/relationships/hyperlink" Target="https://www.kviconline.gov.in/pmegpeportal/pmegpmr/dwstatewise.jsp?AGENCY=%25%25&amp;ZONECD=South&amp;STATECD=KARNATAKA&amp;OFFNAMECD=%25%25&amp;DISTCD=%25%25&amp;FROMDT=01-APR-2021&amp;TODT=14-JAN-2022&amp;BANKNAME=Ujjivan%20Small%20Finance%20Bank%20Limited&amp;QRYCODE=38" TargetMode="External"/><Relationship Id="rId254" Type="http://schemas.openxmlformats.org/officeDocument/2006/relationships/hyperlink" Target="https://www.kviconline.gov.in/pmegpeportal/pmegpmr/dwstatewise.jsp?AGENCY=%25%25&amp;ZONECD=South&amp;STATECD=KARNATAKA&amp;OFFNAMECD=%25%25&amp;DISTCD=%25%25&amp;FROMDT=01-APR-2021&amp;TODT=14-JAN-2022&amp;DISTCD=BANGALORE%20RURAL&amp;QRYCODE=6" TargetMode="External"/><Relationship Id="rId28" Type="http://schemas.openxmlformats.org/officeDocument/2006/relationships/hyperlink" Target="https://www.kviconline.gov.in/pmegpeportal/pmegpmr/dwstatewise.jsp?AGENCY=%25%25&amp;ZONECD=South&amp;STATECD=KARNATAKA&amp;OFFNAMECD=%25%25&amp;DISTCD=%25%25&amp;FROMDT=01-APR-2021&amp;TODT=14-JAN-2022&amp;BANKNAME=BANK%20OF%20MAHARASHTRA&amp;QRYCODE=7" TargetMode="External"/><Relationship Id="rId49" Type="http://schemas.openxmlformats.org/officeDocument/2006/relationships/hyperlink" Target="https://www.kviconline.gov.in/pmegpeportal/pmegpmr/dwstatewise.jsp?AGENCY=%25%25&amp;ZONECD=South&amp;STATECD=KARNATAKA&amp;OFFNAMECD=%25%25&amp;DISTCD=%25%25&amp;FROMDT=01-APR-2021&amp;TODT=14-JAN-2022&amp;BANKNAME=CITY%20UNION%20BANK%20LIMITED&amp;QRYCODE=5" TargetMode="External"/><Relationship Id="rId114" Type="http://schemas.openxmlformats.org/officeDocument/2006/relationships/hyperlink" Target="https://www.kviconline.gov.in/pmegpeportal/pmegpmr/dwstatewise.jsp?AGENCY=%25%25&amp;ZONECD=South&amp;STATECD=KARNATAKA&amp;OFFNAMECD=%25%25&amp;DISTCD=%25%25&amp;FROMDT=01-APR-2021&amp;TODT=14-JAN-2022&amp;BANKNAME=KARNATAKA%20VIKAS%20GRAMEENA%20BANK&amp;QRYCODE=16" TargetMode="External"/><Relationship Id="rId275" Type="http://schemas.openxmlformats.org/officeDocument/2006/relationships/hyperlink" Target="https://www.kviconline.gov.in/pmegpeportal/pmegpmr/dwstatewise.jsp?AGENCY=%25%25&amp;ZONECD=South&amp;STATECD=KARNATAKA&amp;OFFNAMECD=%25%25&amp;DISTCD=%25%25&amp;FROMDT=01-APR-2021&amp;TODT=14-JAN-2022&amp;DISTCD=BIDAR&amp;QRYCODE=38" TargetMode="External"/><Relationship Id="rId296" Type="http://schemas.openxmlformats.org/officeDocument/2006/relationships/hyperlink" Target="https://www.kviconline.gov.in/pmegpeportal/pmegpmr/dwstatewise.jsp?AGENCY=%25%25&amp;ZONECD=South&amp;STATECD=KARNATAKA&amp;OFFNAMECD=%25%25&amp;DISTCD=%25%25&amp;FROMDT=01-APR-2021&amp;TODT=14-JAN-2022&amp;DISTCD=CHIKMAGALUR&amp;QRYCODE=6" TargetMode="External"/><Relationship Id="rId300" Type="http://schemas.openxmlformats.org/officeDocument/2006/relationships/hyperlink" Target="https://www.kviconline.gov.in/pmegpeportal/pmegpmr/dwstatewise.jsp?AGENCY=%25%25&amp;ZONECD=South&amp;STATECD=KARNATAKA&amp;OFFNAMECD=%25%25&amp;DISTCD=%25%25&amp;FROMDT=01-APR-2021&amp;TODT=14-JAN-2022&amp;DISTCD=CHIKMAGALUR&amp;QRYCODE=16" TargetMode="External"/><Relationship Id="rId60" Type="http://schemas.openxmlformats.org/officeDocument/2006/relationships/hyperlink" Target="https://www.kviconline.gov.in/pmegpeportal/pmegpmr/dwstatewise.jsp?AGENCY=%25%25&amp;ZONECD=South&amp;STATECD=KARNATAKA&amp;OFFNAMECD=%25%25&amp;DISTCD=%25%25&amp;FROMDT=01-APR-2021&amp;TODT=14-JAN-2022&amp;BANKNAME=FEDERAL%20BANK&amp;QRYCODE=16" TargetMode="External"/><Relationship Id="rId81" Type="http://schemas.openxmlformats.org/officeDocument/2006/relationships/hyperlink" Target="https://www.kviconline.gov.in/pmegpeportal/pmegpmr/dwstatewise.jsp?AGENCY=%25%25&amp;ZONECD=South&amp;STATECD=KARNATAKA&amp;OFFNAMECD=%25%25&amp;DISTCD=%25%25&amp;FROMDT=01-APR-2021&amp;TODT=14-JAN-2022&amp;BANKNAME=IDFC%20FIRST%20BANK%20LTD&amp;QRYCODE=12" TargetMode="External"/><Relationship Id="rId135" Type="http://schemas.openxmlformats.org/officeDocument/2006/relationships/hyperlink" Target="https://www.kviconline.gov.in/pmegpeportal/pmegpmr/dwstatewise.jsp?AGENCY=%25%25&amp;ZONECD=South&amp;STATECD=KARNATAKA&amp;OFFNAMECD=%25%25&amp;DISTCD=%25%25&amp;FROMDT=01-APR-2021&amp;TODT=14-JAN-2022&amp;BANKNAME=LAXMI%20VILAS%20BANK&amp;QRYCODE=12" TargetMode="External"/><Relationship Id="rId156" Type="http://schemas.openxmlformats.org/officeDocument/2006/relationships/hyperlink" Target="https://www.kviconline.gov.in/pmegpeportal/pmegpmr/dwstatewise.jsp?AGENCY=%25%25&amp;ZONECD=South&amp;STATECD=KARNATAKA&amp;OFFNAMECD=%25%25&amp;DISTCD=%25%25&amp;FROMDT=01-APR-2021&amp;TODT=14-JAN-2022&amp;BANKNAME=RATNAKAR%20BANK%20LTD&amp;QRYCODE=16" TargetMode="External"/><Relationship Id="rId177"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12" TargetMode="External"/><Relationship Id="rId198" Type="http://schemas.openxmlformats.org/officeDocument/2006/relationships/hyperlink" Target="https://www.kviconline.gov.in/pmegpeportal/pmegpmr/dwstatewise.jsp?AGENCY=%25%25&amp;ZONECD=South&amp;STATECD=KARNATAKA&amp;OFFNAMECD=%25%25&amp;DISTCD=%25%25&amp;FROMDT=01-APR-2021&amp;TODT=14-JAN-2022&amp;BANKNAME=THANE%20JANATA%20SAHAKARI%20BANK%20LTD&amp;QRYCODE=16" TargetMode="External"/><Relationship Id="rId321" Type="http://schemas.openxmlformats.org/officeDocument/2006/relationships/hyperlink" Target="https://www.kviconline.gov.in/pmegpeportal/pmegpmr/dwstatewise.jsp?AGENCY=%25%25&amp;ZONECD=South&amp;STATECD=KARNATAKA&amp;OFFNAMECD=%25%25&amp;DISTCD=%25%25&amp;FROMDT=01-APR-2021&amp;TODT=14-JAN-2022&amp;DISTCD=DHARWAD&amp;QRYCODE=12" TargetMode="External"/><Relationship Id="rId342" Type="http://schemas.openxmlformats.org/officeDocument/2006/relationships/hyperlink" Target="https://www.kviconline.gov.in/pmegpeportal/pmegpmr/dwstatewise.jsp?AGENCY=%25%25&amp;ZONECD=South&amp;STATECD=KARNATAKA&amp;OFFNAMECD=%25%25&amp;DISTCD=%25%25&amp;FROMDT=01-APR-2021&amp;TODT=14-JAN-2022&amp;DISTCD=HASSAN&amp;QRYCODE=16" TargetMode="External"/><Relationship Id="rId363" Type="http://schemas.openxmlformats.org/officeDocument/2006/relationships/hyperlink" Target="https://www.kviconline.gov.in/pmegpeportal/pmegpmr/dwstatewise.jsp?AGENCY=%25%25&amp;ZONECD=South&amp;STATECD=KARNATAKA&amp;OFFNAMECD=%25%25&amp;DISTCD=%25%25&amp;FROMDT=01-APR-2021&amp;TODT=14-JAN-2022&amp;DISTCD=KOPPAL&amp;QRYCODE=12" TargetMode="External"/><Relationship Id="rId384" Type="http://schemas.openxmlformats.org/officeDocument/2006/relationships/hyperlink" Target="https://www.kviconline.gov.in/pmegpeportal/pmegpmr/dwstatewise.jsp?AGENCY=%25%25&amp;ZONECD=South&amp;STATECD=KARNATAKA&amp;OFFNAMECD=%25%25&amp;DISTCD=%25%25&amp;FROMDT=01-APR-2021&amp;TODT=14-JAN-2022&amp;DISTCD=RAICHUR&amp;QRYCODE=16" TargetMode="External"/><Relationship Id="rId419" Type="http://schemas.openxmlformats.org/officeDocument/2006/relationships/hyperlink" Target="https://www.kviconline.gov.in/pmegpeportal/pmegpmr/dwstatewise.jsp?AGENCY=%25%25&amp;ZONECD=South&amp;STATECD=KARNATAKA&amp;OFFNAMECD=%25%25&amp;DISTCD=%25%25&amp;FROMDT=01-APR-2021&amp;TODT=14-JAN-2022&amp;DISTCD=YADAGIRI&amp;QRYCODE=38" TargetMode="External"/><Relationship Id="rId202" Type="http://schemas.openxmlformats.org/officeDocument/2006/relationships/hyperlink" Target="https://www.kviconline.gov.in/pmegpeportal/pmegpmr/dwstatewise.jsp?AGENCY=%25%25&amp;ZONECD=South&amp;STATECD=KARNATAKA&amp;OFFNAMECD=%25%25&amp;DISTCD=%25%25&amp;FROMDT=01-APR-2021&amp;TODT=14-JAN-2022&amp;BANKNAME=THE%20KARANATAKA%20STATE%20COOPERATIVE%20APEX%20BANK%20LIMITED&amp;QRYCODE=7" TargetMode="External"/><Relationship Id="rId223" Type="http://schemas.openxmlformats.org/officeDocument/2006/relationships/hyperlink" Target="https://www.kviconline.gov.in/pmegpeportal/pmegpmr/dwstatewise.jsp?AGENCY=%25%25&amp;ZONECD=South&amp;STATECD=KARNATAKA&amp;OFFNAMECD=%25%25&amp;DISTCD=%25%25&amp;FROMDT=01-APR-2021&amp;TODT=14-JAN-2022&amp;BANKNAME=UNION%20BANK%20OF%20INDIA&amp;QRYCODE=5" TargetMode="External"/><Relationship Id="rId244" Type="http://schemas.openxmlformats.org/officeDocument/2006/relationships/hyperlink" Target="https://www.kviconline.gov.in/pmegpeportal/pmegpmr/dwstatewise.jsp?AGENCY=%25%25&amp;ZONECD=South&amp;STATECD=KARNATAKA&amp;OFFNAMECD=%25%25&amp;DISTCD=%25%25&amp;FROMDT=01-APR-2021&amp;TODT=14-JAN-2022&amp;DISTCD=BAGALKOT&amp;QRYCODE=7" TargetMode="External"/><Relationship Id="rId18" Type="http://schemas.openxmlformats.org/officeDocument/2006/relationships/hyperlink" Target="https://www.kviconline.gov.in/pmegpeportal/pmegpmr/dwstatewise.jsp?AGENCY=%25%25&amp;ZONECD=South&amp;STATECD=KARNATAKA&amp;OFFNAMECD=%25%25&amp;DISTCD=%25%25&amp;FROMDT=01-APR-2021&amp;TODT=14-JAN-2022&amp;BANKNAME=BANK%20OF%20BARODA&amp;QRYCODE=16" TargetMode="External"/><Relationship Id="rId39" Type="http://schemas.openxmlformats.org/officeDocument/2006/relationships/hyperlink" Target="https://www.kviconline.gov.in/pmegpeportal/pmegpmr/dwstatewise.jsp?AGENCY=%25%25&amp;ZONECD=South&amp;STATECD=KARNATAKA&amp;OFFNAMECD=%25%25&amp;DISTCD=%25%25&amp;FROMDT=01-APR-2021&amp;TODT=14-JAN-2022&amp;BANKNAME=CANARA%20BANK&amp;QRYCODE=12" TargetMode="External"/><Relationship Id="rId265" Type="http://schemas.openxmlformats.org/officeDocument/2006/relationships/hyperlink" Target="https://www.kviconline.gov.in/pmegpeportal/pmegpmr/dwstatewise.jsp?AGENCY=%25%25&amp;ZONECD=South&amp;STATECD=KARNATAKA&amp;OFFNAMECD=%25%25&amp;DISTCD=%25%25&amp;FROMDT=01-APR-2021&amp;TODT=14-JAN-2022&amp;DISTCD=BELLARY&amp;QRYCODE=5" TargetMode="External"/><Relationship Id="rId286" Type="http://schemas.openxmlformats.org/officeDocument/2006/relationships/hyperlink" Target="https://www.kviconline.gov.in/pmegpeportal/pmegpmr/dwstatewise.jsp?AGENCY=%25%25&amp;ZONECD=South&amp;STATECD=KARNATAKA&amp;OFFNAMECD=%25%25&amp;DISTCD=%25%25&amp;FROMDT=01-APR-2021&amp;TODT=14-JAN-2022&amp;DISTCD=CHAMARAJNAGAR&amp;QRYCODE=7" TargetMode="External"/><Relationship Id="rId50" Type="http://schemas.openxmlformats.org/officeDocument/2006/relationships/hyperlink" Target="https://www.kviconline.gov.in/pmegpeportal/pmegpmr/dwstatewise.jsp?AGENCY=%25%25&amp;ZONECD=South&amp;STATECD=KARNATAKA&amp;OFFNAMECD=%25%25&amp;DISTCD=%25%25&amp;FROMDT=01-APR-2021&amp;TODT=14-JAN-2022&amp;BANKNAME=CITY%20UNION%20BANK%20LIMITED&amp;QRYCODE=6" TargetMode="External"/><Relationship Id="rId104" Type="http://schemas.openxmlformats.org/officeDocument/2006/relationships/hyperlink" Target="https://www.kviconline.gov.in/pmegpeportal/pmegpmr/dwstatewise.jsp?AGENCY=%25%25&amp;ZONECD=South&amp;STATECD=KARNATAKA&amp;OFFNAMECD=%25%25&amp;DISTCD=%25%25&amp;FROMDT=01-APR-2021&amp;TODT=14-JAN-2022&amp;BANKNAME=KARNATAKA%20BANK%20LTD&amp;QRYCODE=6" TargetMode="External"/><Relationship Id="rId125" Type="http://schemas.openxmlformats.org/officeDocument/2006/relationships/hyperlink" Target="https://www.kviconline.gov.in/pmegpeportal/pmegpmr/dwstatewise.jsp?AGENCY=%25%25&amp;ZONECD=South&amp;STATECD=KARNATAKA&amp;OFFNAMECD=%25%25&amp;DISTCD=%25%25&amp;FROMDT=01-APR-2021&amp;TODT=14-JAN-2022&amp;BANKNAME=KOLAR%20CHIKKABALLAPUR%20CO%20OP%20CENTRAL%20BANK%20LTD.&amp;QRYCODE=38" TargetMode="External"/><Relationship Id="rId146" Type="http://schemas.openxmlformats.org/officeDocument/2006/relationships/hyperlink" Target="https://www.kviconline.gov.in/pmegpeportal/pmegpmr/dwstatewise.jsp?AGENCY=%25%25&amp;ZONECD=South&amp;STATECD=KARNATAKA&amp;OFFNAMECD=%25%25&amp;DISTCD=%25%25&amp;FROMDT=01-APR-2021&amp;TODT=14-JAN-2022&amp;BANKNAME=PUNJAB%20NATIONAL%20BANK&amp;QRYCODE=6" TargetMode="External"/><Relationship Id="rId167" Type="http://schemas.openxmlformats.org/officeDocument/2006/relationships/hyperlink" Target="https://www.kviconline.gov.in/pmegpeportal/pmegpmr/dwstatewise.jsp?AGENCY=%25%25&amp;ZONECD=South&amp;STATECD=KARNATAKA&amp;OFFNAMECD=%25%25&amp;DISTCD=%25%25&amp;FROMDT=01-APR-2021&amp;TODT=14-JAN-2022&amp;BANKNAME=SOUTH%20INDIAN%20BANK&amp;QRYCODE=38" TargetMode="External"/><Relationship Id="rId188" Type="http://schemas.openxmlformats.org/officeDocument/2006/relationships/hyperlink" Target="https://www.kviconline.gov.in/pmegpeportal/pmegpmr/dwstatewise.jsp?AGENCY=%25%25&amp;ZONECD=South&amp;STATECD=KARNATAKA&amp;OFFNAMECD=%25%25&amp;DISTCD=%25%25&amp;FROMDT=01-APR-2021&amp;TODT=14-JAN-2022&amp;BANKNAME=TAMILNAD%20MERCANTILE%20BANK%20LTD&amp;QRYCODE=6" TargetMode="External"/><Relationship Id="rId311" Type="http://schemas.openxmlformats.org/officeDocument/2006/relationships/hyperlink" Target="https://www.kviconline.gov.in/pmegpeportal/pmegpmr/dwstatewise.jsp?AGENCY=%25%25&amp;ZONECD=South&amp;STATECD=KARNATAKA&amp;OFFNAMECD=%25%25&amp;DISTCD=%25%25&amp;FROMDT=01-APR-2021&amp;TODT=14-JAN-2022&amp;DISTCD=DAKSHIN%20KANNAD&amp;QRYCODE=38" TargetMode="External"/><Relationship Id="rId332" Type="http://schemas.openxmlformats.org/officeDocument/2006/relationships/hyperlink" Target="https://www.kviconline.gov.in/pmegpeportal/pmegpmr/dwstatewise.jsp?AGENCY=%25%25&amp;ZONECD=South&amp;STATECD=KARNATAKA&amp;OFFNAMECD=%25%25&amp;DISTCD=%25%25&amp;FROMDT=01-APR-2021&amp;TODT=14-JAN-2022&amp;DISTCD=GULBARGA&amp;QRYCODE=6" TargetMode="External"/><Relationship Id="rId353" Type="http://schemas.openxmlformats.org/officeDocument/2006/relationships/hyperlink" Target="https://www.kviconline.gov.in/pmegpeportal/pmegpmr/dwstatewise.jsp?AGENCY=%25%25&amp;ZONECD=South&amp;STATECD=KARNATAKA&amp;OFFNAMECD=%25%25&amp;DISTCD=%25%25&amp;FROMDT=01-APR-2021&amp;TODT=14-JAN-2022&amp;DISTCD=KODAGU&amp;QRYCODE=38" TargetMode="External"/><Relationship Id="rId374" Type="http://schemas.openxmlformats.org/officeDocument/2006/relationships/hyperlink" Target="https://www.kviconline.gov.in/pmegpeportal/pmegpmr/dwstatewise.jsp?AGENCY=%25%25&amp;ZONECD=South&amp;STATECD=KARNATAKA&amp;OFFNAMECD=%25%25&amp;DISTCD=%25%25&amp;FROMDT=01-APR-2021&amp;TODT=14-JAN-2022&amp;DISTCD=MYSORE&amp;QRYCODE=6" TargetMode="External"/><Relationship Id="rId395" Type="http://schemas.openxmlformats.org/officeDocument/2006/relationships/hyperlink" Target="https://www.kviconline.gov.in/pmegpeportal/pmegpmr/dwstatewise.jsp?AGENCY=%25%25&amp;ZONECD=South&amp;STATECD=KARNATAKA&amp;OFFNAMECD=%25%25&amp;DISTCD=%25%25&amp;FROMDT=01-APR-2021&amp;TODT=14-JAN-2022&amp;DISTCD=SHIMOGA&amp;QRYCODE=38" TargetMode="External"/><Relationship Id="rId409" Type="http://schemas.openxmlformats.org/officeDocument/2006/relationships/hyperlink" Target="https://www.kviconline.gov.in/pmegpeportal/pmegpmr/dwstatewise.jsp?AGENCY=%25%25&amp;ZONECD=South&amp;STATECD=KARNATAKA&amp;OFFNAMECD=%25%25&amp;DISTCD=%25%25&amp;FROMDT=01-APR-2021&amp;TODT=14-JAN-2022&amp;DISTCD=UTTARA%20KANNADA&amp;QRYCODE=5" TargetMode="External"/><Relationship Id="rId71" Type="http://schemas.openxmlformats.org/officeDocument/2006/relationships/hyperlink" Target="https://www.kviconline.gov.in/pmegpeportal/pmegpmr/dwstatewise.jsp?AGENCY=%25%25&amp;ZONECD=South&amp;STATECD=KARNATAKA&amp;OFFNAMECD=%25%25&amp;DISTCD=%25%25&amp;FROMDT=01-APR-2021&amp;TODT=14-JAN-2022&amp;BANKNAME=ICICI%20BANK%20LIMITED&amp;QRYCODE=38" TargetMode="External"/><Relationship Id="rId92" Type="http://schemas.openxmlformats.org/officeDocument/2006/relationships/hyperlink" Target="https://www.kviconline.gov.in/pmegpeportal/pmegpmr/dwstatewise.jsp?AGENCY=%25%25&amp;ZONECD=South&amp;STATECD=KARNATAKA&amp;OFFNAMECD=%25%25&amp;DISTCD=%25%25&amp;FROMDT=01-APR-2021&amp;TODT=14-JAN-2022&amp;BANKNAME=INDUSIND%20BANK&amp;QRYCODE=6" TargetMode="External"/><Relationship Id="rId213" Type="http://schemas.openxmlformats.org/officeDocument/2006/relationships/hyperlink" Target="https://www.kviconline.gov.in/pmegpeportal/pmegpmr/dwstatewise.jsp?AGENCY=%25%25&amp;ZONECD=South&amp;STATECD=KARNATAKA&amp;OFFNAMECD=%25%25&amp;DISTCD=%25%25&amp;FROMDT=01-APR-2021&amp;TODT=14-JAN-2022&amp;BANKNAME=The%20Ajara%20Urban%20Co%20op%20Bank%20Ltd%20Ajara&amp;QRYCODE=12" TargetMode="External"/><Relationship Id="rId234" Type="http://schemas.openxmlformats.org/officeDocument/2006/relationships/hyperlink" Target="https://www.kviconline.gov.in/pmegpeportal/pmegpmr/dwstatewise.jsp?AGENCY=%25%25&amp;ZONECD=South&amp;STATECD=KARNATAKA&amp;OFFNAMECD=%25%25&amp;DISTCD=%25%25&amp;FROMDT=01-APR-2021&amp;TODT=14-JAN-2022&amp;BANKNAME=Ujjivan%20Small%20Finance%20Bank%20Limited&amp;QRYCODE=16" TargetMode="External"/><Relationship Id="rId420" Type="http://schemas.openxmlformats.org/officeDocument/2006/relationships/hyperlink" Target="https://www.kviconline.gov.in/pmegpeportal/pmegpmr/dwstatewise.jsp?AGENCY=%25%25&amp;ZONECD=South&amp;STATECD=KARNATAKA&amp;OFFNAMECD=%25%25&amp;DISTCD=%25%25&amp;FROMDT=01-APR-2021&amp;TODT=14-JAN-2022&amp;DISTCD=YADAGIRI&amp;QRYCODE=16" TargetMode="External"/><Relationship Id="rId2" Type="http://schemas.openxmlformats.org/officeDocument/2006/relationships/hyperlink" Target="https://www.kviconline.gov.in/pmegpeportal/pmegpmr/dwstatewise.jsp?AGENCY=%25%25&amp;ZONECD=South&amp;STATECD=KARNATAKA&amp;OFFNAMECD=%25%25&amp;DISTCD=%25%25&amp;FROMDT=01-APR-2021&amp;TODT=14-JAN-2022&amp;BANKNAME=AXIS%20BANK%20LTD&amp;QRYCODE=6" TargetMode="External"/><Relationship Id="rId29" Type="http://schemas.openxmlformats.org/officeDocument/2006/relationships/hyperlink" Target="https://www.kviconline.gov.in/pmegpeportal/pmegpmr/dwstatewise.jsp?AGENCY=%25%25&amp;ZONECD=South&amp;STATECD=KARNATAKA&amp;OFFNAMECD=%25%25&amp;DISTCD=%25%25&amp;FROMDT=01-APR-2021&amp;TODT=14-JAN-2022&amp;BANKNAME=BANK%20OF%20MAHARASHTRA&amp;QRYCODE=38" TargetMode="External"/><Relationship Id="rId255" Type="http://schemas.openxmlformats.org/officeDocument/2006/relationships/hyperlink" Target="https://www.kviconline.gov.in/pmegpeportal/pmegpmr/dwstatewise.jsp?AGENCY=%25%25&amp;ZONECD=South&amp;STATECD=KARNATAKA&amp;OFFNAMECD=%25%25&amp;DISTCD=%25%25&amp;FROMDT=01-APR-2021&amp;TODT=14-JAN-2022&amp;DISTCD=BANGALORE%20RURAL&amp;QRYCODE=12" TargetMode="External"/><Relationship Id="rId276" Type="http://schemas.openxmlformats.org/officeDocument/2006/relationships/hyperlink" Target="https://www.kviconline.gov.in/pmegpeportal/pmegpmr/dwstatewise.jsp?AGENCY=%25%25&amp;ZONECD=South&amp;STATECD=KARNATAKA&amp;OFFNAMECD=%25%25&amp;DISTCD=%25%25&amp;FROMDT=01-APR-2021&amp;TODT=14-JAN-2022&amp;DISTCD=BIDAR&amp;QRYCODE=16" TargetMode="External"/><Relationship Id="rId297" Type="http://schemas.openxmlformats.org/officeDocument/2006/relationships/hyperlink" Target="https://www.kviconline.gov.in/pmegpeportal/pmegpmr/dwstatewise.jsp?AGENCY=%25%25&amp;ZONECD=South&amp;STATECD=KARNATAKA&amp;OFFNAMECD=%25%25&amp;DISTCD=%25%25&amp;FROMDT=01-APR-2021&amp;TODT=14-JAN-2022&amp;DISTCD=CHIKMAGALUR&amp;QRYCODE=12" TargetMode="External"/><Relationship Id="rId40" Type="http://schemas.openxmlformats.org/officeDocument/2006/relationships/hyperlink" Target="https://www.kviconline.gov.in/pmegpeportal/pmegpmr/dwstatewise.jsp?AGENCY=%25%25&amp;ZONECD=South&amp;STATECD=KARNATAKA&amp;OFFNAMECD=%25%25&amp;DISTCD=%25%25&amp;FROMDT=01-APR-2021&amp;TODT=14-JAN-2022&amp;BANKNAME=CANARA%20BANK&amp;QRYCODE=7" TargetMode="External"/><Relationship Id="rId115" Type="http://schemas.openxmlformats.org/officeDocument/2006/relationships/hyperlink" Target="https://www.kviconline.gov.in/pmegpeportal/pmegpmr/dwstatewise.jsp?AGENCY=%25%25&amp;ZONECD=South&amp;STATECD=KARNATAKA&amp;OFFNAMECD=%25%25&amp;DISTCD=%25%25&amp;FROMDT=01-APR-2021&amp;TODT=14-JAN-2022&amp;BANKNAME=KARUR%20VYSYA%20BANK&amp;QRYCODE=5" TargetMode="External"/><Relationship Id="rId136" Type="http://schemas.openxmlformats.org/officeDocument/2006/relationships/hyperlink" Target="https://www.kviconline.gov.in/pmegpeportal/pmegpmr/dwstatewise.jsp?AGENCY=%25%25&amp;ZONECD=South&amp;STATECD=KARNATAKA&amp;OFFNAMECD=%25%25&amp;DISTCD=%25%25&amp;FROMDT=01-APR-2021&amp;TODT=14-JAN-2022&amp;BANKNAME=LAXMI%20VILAS%20BANK&amp;QRYCODE=7" TargetMode="External"/><Relationship Id="rId157" Type="http://schemas.openxmlformats.org/officeDocument/2006/relationships/hyperlink" Target="https://www.kviconline.gov.in/pmegpeportal/pmegpmr/dwstatewise.jsp?AGENCY=%25%25&amp;ZONECD=South&amp;STATECD=KARNATAKA&amp;OFFNAMECD=%25%25&amp;DISTCD=%25%25&amp;FROMDT=01-APR-2021&amp;TODT=14-JAN-2022&amp;BANKNAME=SARASWAT%20COOPERATIVE%20BANK%20LTD&amp;QRYCODE=5" TargetMode="External"/><Relationship Id="rId178"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7" TargetMode="External"/><Relationship Id="rId301" Type="http://schemas.openxmlformats.org/officeDocument/2006/relationships/hyperlink" Target="https://www.kviconline.gov.in/pmegpeportal/pmegpmr/dwstatewise.jsp?AGENCY=%25%25&amp;ZONECD=South&amp;STATECD=KARNATAKA&amp;OFFNAMECD=%25%25&amp;DISTCD=%25%25&amp;FROMDT=01-APR-2021&amp;TODT=14-JAN-2022&amp;DISTCD=CHITRADURGA&amp;QRYCODE=5" TargetMode="External"/><Relationship Id="rId322" Type="http://schemas.openxmlformats.org/officeDocument/2006/relationships/hyperlink" Target="https://www.kviconline.gov.in/pmegpeportal/pmegpmr/dwstatewise.jsp?AGENCY=%25%25&amp;ZONECD=South&amp;STATECD=KARNATAKA&amp;OFFNAMECD=%25%25&amp;DISTCD=%25%25&amp;FROMDT=01-APR-2021&amp;TODT=14-JAN-2022&amp;DISTCD=DHARWAD&amp;QRYCODE=7" TargetMode="External"/><Relationship Id="rId343" Type="http://schemas.openxmlformats.org/officeDocument/2006/relationships/hyperlink" Target="https://www.kviconline.gov.in/pmegpeportal/pmegpmr/dwstatewise.jsp?AGENCY=%25%25&amp;ZONECD=South&amp;STATECD=KARNATAKA&amp;OFFNAMECD=%25%25&amp;DISTCD=%25%25&amp;FROMDT=01-APR-2021&amp;TODT=14-JAN-2022&amp;DISTCD=HAVERI&amp;QRYCODE=5" TargetMode="External"/><Relationship Id="rId364" Type="http://schemas.openxmlformats.org/officeDocument/2006/relationships/hyperlink" Target="https://www.kviconline.gov.in/pmegpeportal/pmegpmr/dwstatewise.jsp?AGENCY=%25%25&amp;ZONECD=South&amp;STATECD=KARNATAKA&amp;OFFNAMECD=%25%25&amp;DISTCD=%25%25&amp;FROMDT=01-APR-2021&amp;TODT=14-JAN-2022&amp;DISTCD=KOPPAL&amp;QRYCODE=7" TargetMode="External"/><Relationship Id="rId61" Type="http://schemas.openxmlformats.org/officeDocument/2006/relationships/hyperlink" Target="https://www.kviconline.gov.in/pmegpeportal/pmegpmr/dwstatewise.jsp?AGENCY=%25%25&amp;ZONECD=South&amp;STATECD=KARNATAKA&amp;OFFNAMECD=%25%25&amp;DISTCD=%25%25&amp;FROMDT=01-APR-2021&amp;TODT=14-JAN-2022&amp;BANKNAME=HDFC%20BANK&amp;QRYCODE=5" TargetMode="External"/><Relationship Id="rId82" Type="http://schemas.openxmlformats.org/officeDocument/2006/relationships/hyperlink" Target="https://www.kviconline.gov.in/pmegpeportal/pmegpmr/dwstatewise.jsp?AGENCY=%25%25&amp;ZONECD=South&amp;STATECD=KARNATAKA&amp;OFFNAMECD=%25%25&amp;DISTCD=%25%25&amp;FROMDT=01-APR-2021&amp;TODT=14-JAN-2022&amp;BANKNAME=IDFC%20FIRST%20BANK%20LTD&amp;QRYCODE=7" TargetMode="External"/><Relationship Id="rId199" Type="http://schemas.openxmlformats.org/officeDocument/2006/relationships/hyperlink" Target="https://www.kviconline.gov.in/pmegpeportal/pmegpmr/dwstatewise.jsp?AGENCY=%25%25&amp;ZONECD=South&amp;STATECD=KARNATAKA&amp;OFFNAMECD=%25%25&amp;DISTCD=%25%25&amp;FROMDT=01-APR-2021&amp;TODT=14-JAN-2022&amp;BANKNAME=THE%20KARANATAKA%20STATE%20COOPERATIVE%20APEX%20BANK%20LIMITED&amp;QRYCODE=5" TargetMode="External"/><Relationship Id="rId203" Type="http://schemas.openxmlformats.org/officeDocument/2006/relationships/hyperlink" Target="https://www.kviconline.gov.in/pmegpeportal/pmegpmr/dwstatewise.jsp?AGENCY=%25%25&amp;ZONECD=South&amp;STATECD=KARNATAKA&amp;OFFNAMECD=%25%25&amp;DISTCD=%25%25&amp;FROMDT=01-APR-2021&amp;TODT=14-JAN-2022&amp;BANKNAME=THE%20KARANATAKA%20STATE%20COOPERATIVE%20APEX%20BANK%20LIMITED&amp;QRYCODE=38" TargetMode="External"/><Relationship Id="rId385" Type="http://schemas.openxmlformats.org/officeDocument/2006/relationships/hyperlink" Target="https://www.kviconline.gov.in/pmegpeportal/pmegpmr/dwstatewise.jsp?AGENCY=%25%25&amp;ZONECD=South&amp;STATECD=KARNATAKA&amp;OFFNAMECD=%25%25&amp;DISTCD=%25%25&amp;FROMDT=01-APR-2021&amp;TODT=14-JAN-2022&amp;DISTCD=RAMANAGARA&amp;QRYCODE=5" TargetMode="External"/><Relationship Id="rId19" Type="http://schemas.openxmlformats.org/officeDocument/2006/relationships/hyperlink" Target="https://www.kviconline.gov.in/pmegpeportal/pmegpmr/dwstatewise.jsp?AGENCY=%25%25&amp;ZONECD=South&amp;STATECD=KARNATAKA&amp;OFFNAMECD=%25%25&amp;DISTCD=%25%25&amp;FROMDT=01-APR-2021&amp;TODT=14-JAN-2022&amp;BANKNAME=BANK%20OF%20INDIA&amp;QRYCODE=5" TargetMode="External"/><Relationship Id="rId224" Type="http://schemas.openxmlformats.org/officeDocument/2006/relationships/hyperlink" Target="https://www.kviconline.gov.in/pmegpeportal/pmegpmr/dwstatewise.jsp?AGENCY=%25%25&amp;ZONECD=South&amp;STATECD=KARNATAKA&amp;OFFNAMECD=%25%25&amp;DISTCD=%25%25&amp;FROMDT=01-APR-2021&amp;TODT=14-JAN-2022&amp;BANKNAME=UNION%20BANK%20OF%20INDIA&amp;QRYCODE=6" TargetMode="External"/><Relationship Id="rId245" Type="http://schemas.openxmlformats.org/officeDocument/2006/relationships/hyperlink" Target="https://www.kviconline.gov.in/pmegpeportal/pmegpmr/dwstatewise.jsp?AGENCY=%25%25&amp;ZONECD=South&amp;STATECD=KARNATAKA&amp;OFFNAMECD=%25%25&amp;DISTCD=%25%25&amp;FROMDT=01-APR-2021&amp;TODT=14-JAN-2022&amp;DISTCD=BAGALKOT&amp;QRYCODE=38" TargetMode="External"/><Relationship Id="rId266" Type="http://schemas.openxmlformats.org/officeDocument/2006/relationships/hyperlink" Target="https://www.kviconline.gov.in/pmegpeportal/pmegpmr/dwstatewise.jsp?AGENCY=%25%25&amp;ZONECD=South&amp;STATECD=KARNATAKA&amp;OFFNAMECD=%25%25&amp;DISTCD=%25%25&amp;FROMDT=01-APR-2021&amp;TODT=14-JAN-2022&amp;DISTCD=BELLARY&amp;QRYCODE=6" TargetMode="External"/><Relationship Id="rId287" Type="http://schemas.openxmlformats.org/officeDocument/2006/relationships/hyperlink" Target="https://www.kviconline.gov.in/pmegpeportal/pmegpmr/dwstatewise.jsp?AGENCY=%25%25&amp;ZONECD=South&amp;STATECD=KARNATAKA&amp;OFFNAMECD=%25%25&amp;DISTCD=%25%25&amp;FROMDT=01-APR-2021&amp;TODT=14-JAN-2022&amp;DISTCD=CHAMARAJNAGAR&amp;QRYCODE=38" TargetMode="External"/><Relationship Id="rId410" Type="http://schemas.openxmlformats.org/officeDocument/2006/relationships/hyperlink" Target="https://www.kviconline.gov.in/pmegpeportal/pmegpmr/dwstatewise.jsp?AGENCY=%25%25&amp;ZONECD=South&amp;STATECD=KARNATAKA&amp;OFFNAMECD=%25%25&amp;DISTCD=%25%25&amp;FROMDT=01-APR-2021&amp;TODT=14-JAN-2022&amp;DISTCD=UTTARA%20KANNADA&amp;QRYCODE=6" TargetMode="External"/><Relationship Id="rId30" Type="http://schemas.openxmlformats.org/officeDocument/2006/relationships/hyperlink" Target="https://www.kviconline.gov.in/pmegpeportal/pmegpmr/dwstatewise.jsp?AGENCY=%25%25&amp;ZONECD=South&amp;STATECD=KARNATAKA&amp;OFFNAMECD=%25%25&amp;DISTCD=%25%25&amp;FROMDT=01-APR-2021&amp;TODT=14-JAN-2022&amp;BANKNAME=BANK%20OF%20MAHARASHTRA&amp;QRYCODE=16" TargetMode="External"/><Relationship Id="rId105" Type="http://schemas.openxmlformats.org/officeDocument/2006/relationships/hyperlink" Target="https://www.kviconline.gov.in/pmegpeportal/pmegpmr/dwstatewise.jsp?AGENCY=%25%25&amp;ZONECD=South&amp;STATECD=KARNATAKA&amp;OFFNAMECD=%25%25&amp;DISTCD=%25%25&amp;FROMDT=01-APR-2021&amp;TODT=14-JAN-2022&amp;BANKNAME=KARNATAKA%20BANK%20LTD&amp;QRYCODE=12" TargetMode="External"/><Relationship Id="rId126" Type="http://schemas.openxmlformats.org/officeDocument/2006/relationships/hyperlink" Target="https://www.kviconline.gov.in/pmegpeportal/pmegpmr/dwstatewise.jsp?AGENCY=%25%25&amp;ZONECD=South&amp;STATECD=KARNATAKA&amp;OFFNAMECD=%25%25&amp;DISTCD=%25%25&amp;FROMDT=01-APR-2021&amp;TODT=14-JAN-2022&amp;BANKNAME=KOLAR%20CHIKKABALLAPUR%20CO%20OP%20CENTRAL%20BANK%20LTD.&amp;QRYCODE=16" TargetMode="External"/><Relationship Id="rId147" Type="http://schemas.openxmlformats.org/officeDocument/2006/relationships/hyperlink" Target="https://www.kviconline.gov.in/pmegpeportal/pmegpmr/dwstatewise.jsp?AGENCY=%25%25&amp;ZONECD=South&amp;STATECD=KARNATAKA&amp;OFFNAMECD=%25%25&amp;DISTCD=%25%25&amp;FROMDT=01-APR-2021&amp;TODT=14-JAN-2022&amp;BANKNAME=PUNJAB%20NATIONAL%20BANK&amp;QRYCODE=12" TargetMode="External"/><Relationship Id="rId168" Type="http://schemas.openxmlformats.org/officeDocument/2006/relationships/hyperlink" Target="https://www.kviconline.gov.in/pmegpeportal/pmegpmr/dwstatewise.jsp?AGENCY=%25%25&amp;ZONECD=South&amp;STATECD=KARNATAKA&amp;OFFNAMECD=%25%25&amp;DISTCD=%25%25&amp;FROMDT=01-APR-2021&amp;TODT=14-JAN-2022&amp;BANKNAME=SOUTH%20INDIAN%20BANK&amp;QRYCODE=16" TargetMode="External"/><Relationship Id="rId312" Type="http://schemas.openxmlformats.org/officeDocument/2006/relationships/hyperlink" Target="https://www.kviconline.gov.in/pmegpeportal/pmegpmr/dwstatewise.jsp?AGENCY=%25%25&amp;ZONECD=South&amp;STATECD=KARNATAKA&amp;OFFNAMECD=%25%25&amp;DISTCD=%25%25&amp;FROMDT=01-APR-2021&amp;TODT=14-JAN-2022&amp;DISTCD=DAKSHIN%20KANNAD&amp;QRYCODE=16" TargetMode="External"/><Relationship Id="rId333" Type="http://schemas.openxmlformats.org/officeDocument/2006/relationships/hyperlink" Target="https://www.kviconline.gov.in/pmegpeportal/pmegpmr/dwstatewise.jsp?AGENCY=%25%25&amp;ZONECD=South&amp;STATECD=KARNATAKA&amp;OFFNAMECD=%25%25&amp;DISTCD=%25%25&amp;FROMDT=01-APR-2021&amp;TODT=14-JAN-2022&amp;DISTCD=GULBARGA&amp;QRYCODE=12" TargetMode="External"/><Relationship Id="rId354" Type="http://schemas.openxmlformats.org/officeDocument/2006/relationships/hyperlink" Target="https://www.kviconline.gov.in/pmegpeportal/pmegpmr/dwstatewise.jsp?AGENCY=%25%25&amp;ZONECD=South&amp;STATECD=KARNATAKA&amp;OFFNAMECD=%25%25&amp;DISTCD=%25%25&amp;FROMDT=01-APR-2021&amp;TODT=14-JAN-2022&amp;DISTCD=KODAGU&amp;QRYCODE=16" TargetMode="External"/><Relationship Id="rId51" Type="http://schemas.openxmlformats.org/officeDocument/2006/relationships/hyperlink" Target="https://www.kviconline.gov.in/pmegpeportal/pmegpmr/dwstatewise.jsp?AGENCY=%25%25&amp;ZONECD=South&amp;STATECD=KARNATAKA&amp;OFFNAMECD=%25%25&amp;DISTCD=%25%25&amp;FROMDT=01-APR-2021&amp;TODT=14-JAN-2022&amp;BANKNAME=CITY%20UNION%20BANK%20LIMITED&amp;QRYCODE=12" TargetMode="External"/><Relationship Id="rId72" Type="http://schemas.openxmlformats.org/officeDocument/2006/relationships/hyperlink" Target="https://www.kviconline.gov.in/pmegpeportal/pmegpmr/dwstatewise.jsp?AGENCY=%25%25&amp;ZONECD=South&amp;STATECD=KARNATAKA&amp;OFFNAMECD=%25%25&amp;DISTCD=%25%25&amp;FROMDT=01-APR-2021&amp;TODT=14-JAN-2022&amp;BANKNAME=ICICI%20BANK%20LIMITED&amp;QRYCODE=16" TargetMode="External"/><Relationship Id="rId93" Type="http://schemas.openxmlformats.org/officeDocument/2006/relationships/hyperlink" Target="https://www.kviconline.gov.in/pmegpeportal/pmegpmr/dwstatewise.jsp?AGENCY=%25%25&amp;ZONECD=South&amp;STATECD=KARNATAKA&amp;OFFNAMECD=%25%25&amp;DISTCD=%25%25&amp;FROMDT=01-APR-2021&amp;TODT=14-JAN-2022&amp;BANKNAME=INDUSIND%20BANK&amp;QRYCODE=12" TargetMode="External"/><Relationship Id="rId189" Type="http://schemas.openxmlformats.org/officeDocument/2006/relationships/hyperlink" Target="https://www.kviconline.gov.in/pmegpeportal/pmegpmr/dwstatewise.jsp?AGENCY=%25%25&amp;ZONECD=South&amp;STATECD=KARNATAKA&amp;OFFNAMECD=%25%25&amp;DISTCD=%25%25&amp;FROMDT=01-APR-2021&amp;TODT=14-JAN-2022&amp;BANKNAME=TAMILNAD%20MERCANTILE%20BANK%20LTD&amp;QRYCODE=12" TargetMode="External"/><Relationship Id="rId375" Type="http://schemas.openxmlformats.org/officeDocument/2006/relationships/hyperlink" Target="https://www.kviconline.gov.in/pmegpeportal/pmegpmr/dwstatewise.jsp?AGENCY=%25%25&amp;ZONECD=South&amp;STATECD=KARNATAKA&amp;OFFNAMECD=%25%25&amp;DISTCD=%25%25&amp;FROMDT=01-APR-2021&amp;TODT=14-JAN-2022&amp;DISTCD=MYSORE&amp;QRYCODE=12" TargetMode="External"/><Relationship Id="rId396" Type="http://schemas.openxmlformats.org/officeDocument/2006/relationships/hyperlink" Target="https://www.kviconline.gov.in/pmegpeportal/pmegpmr/dwstatewise.jsp?AGENCY=%25%25&amp;ZONECD=South&amp;STATECD=KARNATAKA&amp;OFFNAMECD=%25%25&amp;DISTCD=%25%25&amp;FROMDT=01-APR-2021&amp;TODT=14-JAN-2022&amp;DISTCD=SHIMOGA&amp;QRYCODE=16" TargetMode="External"/><Relationship Id="rId3" Type="http://schemas.openxmlformats.org/officeDocument/2006/relationships/hyperlink" Target="https://www.kviconline.gov.in/pmegpeportal/pmegpmr/dwstatewise.jsp?AGENCY=%25%25&amp;ZONECD=South&amp;STATECD=KARNATAKA&amp;OFFNAMECD=%25%25&amp;DISTCD=%25%25&amp;FROMDT=01-APR-2021&amp;TODT=14-JAN-2022&amp;BANKNAME=AXIS%20BANK%20LTD&amp;QRYCODE=12" TargetMode="External"/><Relationship Id="rId214" Type="http://schemas.openxmlformats.org/officeDocument/2006/relationships/hyperlink" Target="https://www.kviconline.gov.in/pmegpeportal/pmegpmr/dwstatewise.jsp?AGENCY=%25%25&amp;ZONECD=South&amp;STATECD=KARNATAKA&amp;OFFNAMECD=%25%25&amp;DISTCD=%25%25&amp;FROMDT=01-APR-2021&amp;TODT=14-JAN-2022&amp;BANKNAME=The%20Ajara%20Urban%20Co%20op%20Bank%20Ltd%20Ajara&amp;QRYCODE=7" TargetMode="External"/><Relationship Id="rId235" Type="http://schemas.openxmlformats.org/officeDocument/2006/relationships/hyperlink" Target="https://www.kviconline.gov.in/pmegpeportal/pmegpmr/dwstatewise.jsp?AGENCY=%25%25&amp;ZONECD=South&amp;STATECD=KARNATAKA&amp;OFFNAMECD=%25%25&amp;DISTCD=%25%25&amp;FROMDT=01-APR-2021&amp;TODT=14-JAN-2022&amp;BANKNAME=YES%20BANK&amp;QRYCODE=5" TargetMode="External"/><Relationship Id="rId256" Type="http://schemas.openxmlformats.org/officeDocument/2006/relationships/hyperlink" Target="https://www.kviconline.gov.in/pmegpeportal/pmegpmr/dwstatewise.jsp?AGENCY=%25%25&amp;ZONECD=South&amp;STATECD=KARNATAKA&amp;OFFNAMECD=%25%25&amp;DISTCD=%25%25&amp;FROMDT=01-APR-2021&amp;TODT=14-JAN-2022&amp;DISTCD=BANGALORE%20RURAL&amp;QRYCODE=7" TargetMode="External"/><Relationship Id="rId277" Type="http://schemas.openxmlformats.org/officeDocument/2006/relationships/hyperlink" Target="https://www.kviconline.gov.in/pmegpeportal/pmegpmr/dwstatewise.jsp?AGENCY=%25%25&amp;ZONECD=South&amp;STATECD=KARNATAKA&amp;OFFNAMECD=%25%25&amp;DISTCD=%25%25&amp;FROMDT=01-APR-2021&amp;TODT=14-JAN-2022&amp;DISTCD=BIJAPUR&amp;QRYCODE=5" TargetMode="External"/><Relationship Id="rId298" Type="http://schemas.openxmlformats.org/officeDocument/2006/relationships/hyperlink" Target="https://www.kviconline.gov.in/pmegpeportal/pmegpmr/dwstatewise.jsp?AGENCY=%25%25&amp;ZONECD=South&amp;STATECD=KARNATAKA&amp;OFFNAMECD=%25%25&amp;DISTCD=%25%25&amp;FROMDT=01-APR-2021&amp;TODT=14-JAN-2022&amp;DISTCD=CHIKMAGALUR&amp;QRYCODE=7" TargetMode="External"/><Relationship Id="rId400" Type="http://schemas.openxmlformats.org/officeDocument/2006/relationships/hyperlink" Target="https://www.kviconline.gov.in/pmegpeportal/pmegpmr/dwstatewise.jsp?AGENCY=%25%25&amp;ZONECD=South&amp;STATECD=KARNATAKA&amp;OFFNAMECD=%25%25&amp;DISTCD=%25%25&amp;FROMDT=01-APR-2021&amp;TODT=14-JAN-2022&amp;DISTCD=TUMKUR&amp;QRYCODE=7" TargetMode="External"/><Relationship Id="rId116" Type="http://schemas.openxmlformats.org/officeDocument/2006/relationships/hyperlink" Target="https://www.kviconline.gov.in/pmegpeportal/pmegpmr/dwstatewise.jsp?AGENCY=%25%25&amp;ZONECD=South&amp;STATECD=KARNATAKA&amp;OFFNAMECD=%25%25&amp;DISTCD=%25%25&amp;FROMDT=01-APR-2021&amp;TODT=14-JAN-2022&amp;BANKNAME=KARUR%20VYSYA%20BANK&amp;QRYCODE=6" TargetMode="External"/><Relationship Id="rId137" Type="http://schemas.openxmlformats.org/officeDocument/2006/relationships/hyperlink" Target="https://www.kviconline.gov.in/pmegpeportal/pmegpmr/dwstatewise.jsp?AGENCY=%25%25&amp;ZONECD=South&amp;STATECD=KARNATAKA&amp;OFFNAMECD=%25%25&amp;DISTCD=%25%25&amp;FROMDT=01-APR-2021&amp;TODT=14-JAN-2022&amp;BANKNAME=LAXMI%20VILAS%20BANK&amp;QRYCODE=38" TargetMode="External"/><Relationship Id="rId158" Type="http://schemas.openxmlformats.org/officeDocument/2006/relationships/hyperlink" Target="https://www.kviconline.gov.in/pmegpeportal/pmegpmr/dwstatewise.jsp?AGENCY=%25%25&amp;ZONECD=South&amp;STATECD=KARNATAKA&amp;OFFNAMECD=%25%25&amp;DISTCD=%25%25&amp;FROMDT=01-APR-2021&amp;TODT=14-JAN-2022&amp;BANKNAME=SARASWAT%20COOPERATIVE%20BANK%20LTD&amp;QRYCODE=6" TargetMode="External"/><Relationship Id="rId302" Type="http://schemas.openxmlformats.org/officeDocument/2006/relationships/hyperlink" Target="https://www.kviconline.gov.in/pmegpeportal/pmegpmr/dwstatewise.jsp?AGENCY=%25%25&amp;ZONECD=South&amp;STATECD=KARNATAKA&amp;OFFNAMECD=%25%25&amp;DISTCD=%25%25&amp;FROMDT=01-APR-2021&amp;TODT=14-JAN-2022&amp;DISTCD=CHITRADURGA&amp;QRYCODE=6" TargetMode="External"/><Relationship Id="rId323" Type="http://schemas.openxmlformats.org/officeDocument/2006/relationships/hyperlink" Target="https://www.kviconline.gov.in/pmegpeportal/pmegpmr/dwstatewise.jsp?AGENCY=%25%25&amp;ZONECD=South&amp;STATECD=KARNATAKA&amp;OFFNAMECD=%25%25&amp;DISTCD=%25%25&amp;FROMDT=01-APR-2021&amp;TODT=14-JAN-2022&amp;DISTCD=DHARWAD&amp;QRYCODE=38" TargetMode="External"/><Relationship Id="rId344" Type="http://schemas.openxmlformats.org/officeDocument/2006/relationships/hyperlink" Target="https://www.kviconline.gov.in/pmegpeportal/pmegpmr/dwstatewise.jsp?AGENCY=%25%25&amp;ZONECD=South&amp;STATECD=KARNATAKA&amp;OFFNAMECD=%25%25&amp;DISTCD=%25%25&amp;FROMDT=01-APR-2021&amp;TODT=14-JAN-2022&amp;DISTCD=HAVERI&amp;QRYCODE=6" TargetMode="External"/><Relationship Id="rId20" Type="http://schemas.openxmlformats.org/officeDocument/2006/relationships/hyperlink" Target="https://www.kviconline.gov.in/pmegpeportal/pmegpmr/dwstatewise.jsp?AGENCY=%25%25&amp;ZONECD=South&amp;STATECD=KARNATAKA&amp;OFFNAMECD=%25%25&amp;DISTCD=%25%25&amp;FROMDT=01-APR-2021&amp;TODT=14-JAN-2022&amp;BANKNAME=BANK%20OF%20INDIA&amp;QRYCODE=6" TargetMode="External"/><Relationship Id="rId41" Type="http://schemas.openxmlformats.org/officeDocument/2006/relationships/hyperlink" Target="https://www.kviconline.gov.in/pmegpeportal/pmegpmr/dwstatewise.jsp?AGENCY=%25%25&amp;ZONECD=South&amp;STATECD=KARNATAKA&amp;OFFNAMECD=%25%25&amp;DISTCD=%25%25&amp;FROMDT=01-APR-2021&amp;TODT=14-JAN-2022&amp;BANKNAME=CANARA%20BANK&amp;QRYCODE=38" TargetMode="External"/><Relationship Id="rId62" Type="http://schemas.openxmlformats.org/officeDocument/2006/relationships/hyperlink" Target="https://www.kviconline.gov.in/pmegpeportal/pmegpmr/dwstatewise.jsp?AGENCY=%25%25&amp;ZONECD=South&amp;STATECD=KARNATAKA&amp;OFFNAMECD=%25%25&amp;DISTCD=%25%25&amp;FROMDT=01-APR-2021&amp;TODT=14-JAN-2022&amp;BANKNAME=HDFC%20BANK&amp;QRYCODE=6" TargetMode="External"/><Relationship Id="rId83" Type="http://schemas.openxmlformats.org/officeDocument/2006/relationships/hyperlink" Target="https://www.kviconline.gov.in/pmegpeportal/pmegpmr/dwstatewise.jsp?AGENCY=%25%25&amp;ZONECD=South&amp;STATECD=KARNATAKA&amp;OFFNAMECD=%25%25&amp;DISTCD=%25%25&amp;FROMDT=01-APR-2021&amp;TODT=14-JAN-2022&amp;BANKNAME=IDFC%20FIRST%20BANK%20LTD&amp;QRYCODE=38" TargetMode="External"/><Relationship Id="rId179"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38" TargetMode="External"/><Relationship Id="rId365" Type="http://schemas.openxmlformats.org/officeDocument/2006/relationships/hyperlink" Target="https://www.kviconline.gov.in/pmegpeportal/pmegpmr/dwstatewise.jsp?AGENCY=%25%25&amp;ZONECD=South&amp;STATECD=KARNATAKA&amp;OFFNAMECD=%25%25&amp;DISTCD=%25%25&amp;FROMDT=01-APR-2021&amp;TODT=14-JAN-2022&amp;DISTCD=KOPPAL&amp;QRYCODE=38" TargetMode="External"/><Relationship Id="rId386" Type="http://schemas.openxmlformats.org/officeDocument/2006/relationships/hyperlink" Target="https://www.kviconline.gov.in/pmegpeportal/pmegpmr/dwstatewise.jsp?AGENCY=%25%25&amp;ZONECD=South&amp;STATECD=KARNATAKA&amp;OFFNAMECD=%25%25&amp;DISTCD=%25%25&amp;FROMDT=01-APR-2021&amp;TODT=14-JAN-2022&amp;DISTCD=RAMANAGARA&amp;QRYCODE=6" TargetMode="External"/><Relationship Id="rId190" Type="http://schemas.openxmlformats.org/officeDocument/2006/relationships/hyperlink" Target="https://www.kviconline.gov.in/pmegpeportal/pmegpmr/dwstatewise.jsp?AGENCY=%25%25&amp;ZONECD=South&amp;STATECD=KARNATAKA&amp;OFFNAMECD=%25%25&amp;DISTCD=%25%25&amp;FROMDT=01-APR-2021&amp;TODT=14-JAN-2022&amp;BANKNAME=TAMILNAD%20MERCANTILE%20BANK%20LTD&amp;QRYCODE=7" TargetMode="External"/><Relationship Id="rId204" Type="http://schemas.openxmlformats.org/officeDocument/2006/relationships/hyperlink" Target="https://www.kviconline.gov.in/pmegpeportal/pmegpmr/dwstatewise.jsp?AGENCY=%25%25&amp;ZONECD=South&amp;STATECD=KARNATAKA&amp;OFFNAMECD=%25%25&amp;DISTCD=%25%25&amp;FROMDT=01-APR-2021&amp;TODT=14-JAN-2022&amp;BANKNAME=THE%20KARANATAKA%20STATE%20COOPERATIVE%20APEX%20BANK%20LIMITED&amp;QRYCODE=16" TargetMode="External"/><Relationship Id="rId225" Type="http://schemas.openxmlformats.org/officeDocument/2006/relationships/hyperlink" Target="https://www.kviconline.gov.in/pmegpeportal/pmegpmr/dwstatewise.jsp?AGENCY=%25%25&amp;ZONECD=South&amp;STATECD=KARNATAKA&amp;OFFNAMECD=%25%25&amp;DISTCD=%25%25&amp;FROMDT=01-APR-2021&amp;TODT=14-JAN-2022&amp;BANKNAME=UNION%20BANK%20OF%20INDIA&amp;QRYCODE=12" TargetMode="External"/><Relationship Id="rId246" Type="http://schemas.openxmlformats.org/officeDocument/2006/relationships/hyperlink" Target="https://www.kviconline.gov.in/pmegpeportal/pmegpmr/dwstatewise.jsp?AGENCY=%25%25&amp;ZONECD=South&amp;STATECD=KARNATAKA&amp;OFFNAMECD=%25%25&amp;DISTCD=%25%25&amp;FROMDT=01-APR-2021&amp;TODT=14-JAN-2022&amp;DISTCD=BAGALKOT&amp;QRYCODE=16" TargetMode="External"/><Relationship Id="rId267" Type="http://schemas.openxmlformats.org/officeDocument/2006/relationships/hyperlink" Target="https://www.kviconline.gov.in/pmegpeportal/pmegpmr/dwstatewise.jsp?AGENCY=%25%25&amp;ZONECD=South&amp;STATECD=KARNATAKA&amp;OFFNAMECD=%25%25&amp;DISTCD=%25%25&amp;FROMDT=01-APR-2021&amp;TODT=14-JAN-2022&amp;DISTCD=BELLARY&amp;QRYCODE=12" TargetMode="External"/><Relationship Id="rId288" Type="http://schemas.openxmlformats.org/officeDocument/2006/relationships/hyperlink" Target="https://www.kviconline.gov.in/pmegpeportal/pmegpmr/dwstatewise.jsp?AGENCY=%25%25&amp;ZONECD=South&amp;STATECD=KARNATAKA&amp;OFFNAMECD=%25%25&amp;DISTCD=%25%25&amp;FROMDT=01-APR-2021&amp;TODT=14-JAN-2022&amp;DISTCD=CHAMARAJNAGAR&amp;QRYCODE=16" TargetMode="External"/><Relationship Id="rId411" Type="http://schemas.openxmlformats.org/officeDocument/2006/relationships/hyperlink" Target="https://www.kviconline.gov.in/pmegpeportal/pmegpmr/dwstatewise.jsp?AGENCY=%25%25&amp;ZONECD=South&amp;STATECD=KARNATAKA&amp;OFFNAMECD=%25%25&amp;DISTCD=%25%25&amp;FROMDT=01-APR-2021&amp;TODT=14-JAN-2022&amp;DISTCD=UTTARA%20KANNADA&amp;QRYCODE=12" TargetMode="External"/><Relationship Id="rId106" Type="http://schemas.openxmlformats.org/officeDocument/2006/relationships/hyperlink" Target="https://www.kviconline.gov.in/pmegpeportal/pmegpmr/dwstatewise.jsp?AGENCY=%25%25&amp;ZONECD=South&amp;STATECD=KARNATAKA&amp;OFFNAMECD=%25%25&amp;DISTCD=%25%25&amp;FROMDT=01-APR-2021&amp;TODT=14-JAN-2022&amp;BANKNAME=KARNATAKA%20BANK%20LTD&amp;QRYCODE=7" TargetMode="External"/><Relationship Id="rId127" Type="http://schemas.openxmlformats.org/officeDocument/2006/relationships/hyperlink" Target="https://www.kviconline.gov.in/pmegpeportal/pmegpmr/dwstatewise.jsp?AGENCY=%25%25&amp;ZONECD=South&amp;STATECD=KARNATAKA&amp;OFFNAMECD=%25%25&amp;DISTCD=%25%25&amp;FROMDT=01-APR-2021&amp;TODT=14-JAN-2022&amp;BANKNAME=KOTAK%20MAHINDRA%20BANK%20LTD&amp;QRYCODE=5" TargetMode="External"/><Relationship Id="rId313" Type="http://schemas.openxmlformats.org/officeDocument/2006/relationships/hyperlink" Target="https://www.kviconline.gov.in/pmegpeportal/pmegpmr/dwstatewise.jsp?AGENCY=%25%25&amp;ZONECD=South&amp;STATECD=KARNATAKA&amp;OFFNAMECD=%25%25&amp;DISTCD=%25%25&amp;FROMDT=01-APR-2021&amp;TODT=14-JAN-2022&amp;DISTCD=DAVANGERE&amp;QRYCODE=5" TargetMode="External"/><Relationship Id="rId10" Type="http://schemas.openxmlformats.org/officeDocument/2006/relationships/hyperlink" Target="https://www.kviconline.gov.in/pmegpeportal/pmegpmr/dwstatewise.jsp?AGENCY=%25%25&amp;ZONECD=South&amp;STATECD=KARNATAKA&amp;OFFNAMECD=%25%25&amp;DISTCD=%25%25&amp;FROMDT=01-APR-2021&amp;TODT=14-JAN-2022&amp;BANKNAME=BANDHAN%20BANK%20LTD&amp;QRYCODE=7" TargetMode="External"/><Relationship Id="rId31" Type="http://schemas.openxmlformats.org/officeDocument/2006/relationships/hyperlink" Target="https://www.kviconline.gov.in/pmegpeportal/pmegpmr/dwstatewise.jsp?AGENCY=%25%25&amp;ZONECD=South&amp;STATECD=KARNATAKA&amp;OFFNAMECD=%25%25&amp;DISTCD=%25%25&amp;FROMDT=01-APR-2021&amp;TODT=14-JAN-2022&amp;BANKNAME=BARCLAYS%20BANK&amp;QRYCODE=5" TargetMode="External"/><Relationship Id="rId52" Type="http://schemas.openxmlformats.org/officeDocument/2006/relationships/hyperlink" Target="https://www.kviconline.gov.in/pmegpeportal/pmegpmr/dwstatewise.jsp?AGENCY=%25%25&amp;ZONECD=South&amp;STATECD=KARNATAKA&amp;OFFNAMECD=%25%25&amp;DISTCD=%25%25&amp;FROMDT=01-APR-2021&amp;TODT=14-JAN-2022&amp;BANKNAME=CITY%20UNION%20BANK%20LIMITED&amp;QRYCODE=7" TargetMode="External"/><Relationship Id="rId73" Type="http://schemas.openxmlformats.org/officeDocument/2006/relationships/hyperlink" Target="https://www.kviconline.gov.in/pmegpeportal/pmegpmr/dwstatewise.jsp?AGENCY=%25%25&amp;ZONECD=South&amp;STATECD=KARNATAKA&amp;OFFNAMECD=%25%25&amp;DISTCD=%25%25&amp;FROMDT=01-APR-2021&amp;TODT=14-JAN-2022&amp;BANKNAME=IDBI%20BANK&amp;QRYCODE=5" TargetMode="External"/><Relationship Id="rId94" Type="http://schemas.openxmlformats.org/officeDocument/2006/relationships/hyperlink" Target="https://www.kviconline.gov.in/pmegpeportal/pmegpmr/dwstatewise.jsp?AGENCY=%25%25&amp;ZONECD=South&amp;STATECD=KARNATAKA&amp;OFFNAMECD=%25%25&amp;DISTCD=%25%25&amp;FROMDT=01-APR-2021&amp;TODT=14-JAN-2022&amp;BANKNAME=INDUSIND%20BANK&amp;QRYCODE=7" TargetMode="External"/><Relationship Id="rId148" Type="http://schemas.openxmlformats.org/officeDocument/2006/relationships/hyperlink" Target="https://www.kviconline.gov.in/pmegpeportal/pmegpmr/dwstatewise.jsp?AGENCY=%25%25&amp;ZONECD=South&amp;STATECD=KARNATAKA&amp;OFFNAMECD=%25%25&amp;DISTCD=%25%25&amp;FROMDT=01-APR-2021&amp;TODT=14-JAN-2022&amp;BANKNAME=PUNJAB%20NATIONAL%20BANK&amp;QRYCODE=7" TargetMode="External"/><Relationship Id="rId169" Type="http://schemas.openxmlformats.org/officeDocument/2006/relationships/hyperlink" Target="https://www.kviconline.gov.in/pmegpeportal/pmegpmr/dwstatewise.jsp?AGENCY=%25%25&amp;ZONECD=South&amp;STATECD=KARNATAKA&amp;OFFNAMECD=%25%25&amp;DISTCD=%25%25&amp;FROMDT=01-APR-2021&amp;TODT=14-JAN-2022&amp;BANKNAME=STATE%20BANK%20OF%20INDIA&amp;QRYCODE=5" TargetMode="External"/><Relationship Id="rId334" Type="http://schemas.openxmlformats.org/officeDocument/2006/relationships/hyperlink" Target="https://www.kviconline.gov.in/pmegpeportal/pmegpmr/dwstatewise.jsp?AGENCY=%25%25&amp;ZONECD=South&amp;STATECD=KARNATAKA&amp;OFFNAMECD=%25%25&amp;DISTCD=%25%25&amp;FROMDT=01-APR-2021&amp;TODT=14-JAN-2022&amp;DISTCD=GULBARGA&amp;QRYCODE=7" TargetMode="External"/><Relationship Id="rId355" Type="http://schemas.openxmlformats.org/officeDocument/2006/relationships/hyperlink" Target="https://www.kviconline.gov.in/pmegpeportal/pmegpmr/dwstatewise.jsp?AGENCY=%25%25&amp;ZONECD=South&amp;STATECD=KARNATAKA&amp;OFFNAMECD=%25%25&amp;DISTCD=%25%25&amp;FROMDT=01-APR-2021&amp;TODT=14-JAN-2022&amp;DISTCD=KOLAR&amp;QRYCODE=5" TargetMode="External"/><Relationship Id="rId376" Type="http://schemas.openxmlformats.org/officeDocument/2006/relationships/hyperlink" Target="https://www.kviconline.gov.in/pmegpeportal/pmegpmr/dwstatewise.jsp?AGENCY=%25%25&amp;ZONECD=South&amp;STATECD=KARNATAKA&amp;OFFNAMECD=%25%25&amp;DISTCD=%25%25&amp;FROMDT=01-APR-2021&amp;TODT=14-JAN-2022&amp;DISTCD=MYSORE&amp;QRYCODE=7" TargetMode="External"/><Relationship Id="rId397" Type="http://schemas.openxmlformats.org/officeDocument/2006/relationships/hyperlink" Target="https://www.kviconline.gov.in/pmegpeportal/pmegpmr/dwstatewise.jsp?AGENCY=%25%25&amp;ZONECD=South&amp;STATECD=KARNATAKA&amp;OFFNAMECD=%25%25&amp;DISTCD=%25%25&amp;FROMDT=01-APR-2021&amp;TODT=14-JAN-2022&amp;DISTCD=TUMKUR&amp;QRYCODE=5" TargetMode="External"/><Relationship Id="rId4" Type="http://schemas.openxmlformats.org/officeDocument/2006/relationships/hyperlink" Target="https://www.kviconline.gov.in/pmegpeportal/pmegpmr/dwstatewise.jsp?AGENCY=%25%25&amp;ZONECD=South&amp;STATECD=KARNATAKA&amp;OFFNAMECD=%25%25&amp;DISTCD=%25%25&amp;FROMDT=01-APR-2021&amp;TODT=14-JAN-2022&amp;BANKNAME=AXIS%20BANK%20LTD&amp;QRYCODE=7" TargetMode="External"/><Relationship Id="rId180"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16" TargetMode="External"/><Relationship Id="rId215" Type="http://schemas.openxmlformats.org/officeDocument/2006/relationships/hyperlink" Target="https://www.kviconline.gov.in/pmegpeportal/pmegpmr/dwstatewise.jsp?AGENCY=%25%25&amp;ZONECD=South&amp;STATECD=KARNATAKA&amp;OFFNAMECD=%25%25&amp;DISTCD=%25%25&amp;FROMDT=01-APR-2021&amp;TODT=14-JAN-2022&amp;BANKNAME=The%20Ajara%20Urban%20Co%20op%20Bank%20Ltd%20Ajara&amp;QRYCODE=38" TargetMode="External"/><Relationship Id="rId236" Type="http://schemas.openxmlformats.org/officeDocument/2006/relationships/hyperlink" Target="https://www.kviconline.gov.in/pmegpeportal/pmegpmr/dwstatewise.jsp?AGENCY=%25%25&amp;ZONECD=South&amp;STATECD=KARNATAKA&amp;OFFNAMECD=%25%25&amp;DISTCD=%25%25&amp;FROMDT=01-APR-2021&amp;TODT=14-JAN-2022&amp;BANKNAME=YES%20BANK&amp;QRYCODE=6" TargetMode="External"/><Relationship Id="rId257" Type="http://schemas.openxmlformats.org/officeDocument/2006/relationships/hyperlink" Target="https://www.kviconline.gov.in/pmegpeportal/pmegpmr/dwstatewise.jsp?AGENCY=%25%25&amp;ZONECD=South&amp;STATECD=KARNATAKA&amp;OFFNAMECD=%25%25&amp;DISTCD=%25%25&amp;FROMDT=01-APR-2021&amp;TODT=14-JAN-2022&amp;DISTCD=BANGALORE%20RURAL&amp;QRYCODE=38" TargetMode="External"/><Relationship Id="rId278" Type="http://schemas.openxmlformats.org/officeDocument/2006/relationships/hyperlink" Target="https://www.kviconline.gov.in/pmegpeportal/pmegpmr/dwstatewise.jsp?AGENCY=%25%25&amp;ZONECD=South&amp;STATECD=KARNATAKA&amp;OFFNAMECD=%25%25&amp;DISTCD=%25%25&amp;FROMDT=01-APR-2021&amp;TODT=14-JAN-2022&amp;DISTCD=BIJAPUR&amp;QRYCODE=6" TargetMode="External"/><Relationship Id="rId401" Type="http://schemas.openxmlformats.org/officeDocument/2006/relationships/hyperlink" Target="https://www.kviconline.gov.in/pmegpeportal/pmegpmr/dwstatewise.jsp?AGENCY=%25%25&amp;ZONECD=South&amp;STATECD=KARNATAKA&amp;OFFNAMECD=%25%25&amp;DISTCD=%25%25&amp;FROMDT=01-APR-2021&amp;TODT=14-JAN-2022&amp;DISTCD=TUMKUR&amp;QRYCODE=38" TargetMode="External"/><Relationship Id="rId303" Type="http://schemas.openxmlformats.org/officeDocument/2006/relationships/hyperlink" Target="https://www.kviconline.gov.in/pmegpeportal/pmegpmr/dwstatewise.jsp?AGENCY=%25%25&amp;ZONECD=South&amp;STATECD=KARNATAKA&amp;OFFNAMECD=%25%25&amp;DISTCD=%25%25&amp;FROMDT=01-APR-2021&amp;TODT=14-JAN-2022&amp;DISTCD=CHITRADURGA&amp;QRYCODE=12" TargetMode="External"/><Relationship Id="rId42" Type="http://schemas.openxmlformats.org/officeDocument/2006/relationships/hyperlink" Target="https://www.kviconline.gov.in/pmegpeportal/pmegpmr/dwstatewise.jsp?AGENCY=%25%25&amp;ZONECD=South&amp;STATECD=KARNATAKA&amp;OFFNAMECD=%25%25&amp;DISTCD=%25%25&amp;FROMDT=01-APR-2021&amp;TODT=14-JAN-2022&amp;BANKNAME=CANARA%20BANK&amp;QRYCODE=16" TargetMode="External"/><Relationship Id="rId84" Type="http://schemas.openxmlformats.org/officeDocument/2006/relationships/hyperlink" Target="https://www.kviconline.gov.in/pmegpeportal/pmegpmr/dwstatewise.jsp?AGENCY=%25%25&amp;ZONECD=South&amp;STATECD=KARNATAKA&amp;OFFNAMECD=%25%25&amp;DISTCD=%25%25&amp;FROMDT=01-APR-2021&amp;TODT=14-JAN-2022&amp;BANKNAME=IDFC%20FIRST%20BANK%20LTD&amp;QRYCODE=16" TargetMode="External"/><Relationship Id="rId138" Type="http://schemas.openxmlformats.org/officeDocument/2006/relationships/hyperlink" Target="https://www.kviconline.gov.in/pmegpeportal/pmegpmr/dwstatewise.jsp?AGENCY=%25%25&amp;ZONECD=South&amp;STATECD=KARNATAKA&amp;OFFNAMECD=%25%25&amp;DISTCD=%25%25&amp;FROMDT=01-APR-2021&amp;TODT=14-JAN-2022&amp;BANKNAME=LAXMI%20VILAS%20BANK&amp;QRYCODE=16" TargetMode="External"/><Relationship Id="rId345" Type="http://schemas.openxmlformats.org/officeDocument/2006/relationships/hyperlink" Target="https://www.kviconline.gov.in/pmegpeportal/pmegpmr/dwstatewise.jsp?AGENCY=%25%25&amp;ZONECD=South&amp;STATECD=KARNATAKA&amp;OFFNAMECD=%25%25&amp;DISTCD=%25%25&amp;FROMDT=01-APR-2021&amp;TODT=14-JAN-2022&amp;DISTCD=HAVERI&amp;QRYCODE=12" TargetMode="External"/><Relationship Id="rId387" Type="http://schemas.openxmlformats.org/officeDocument/2006/relationships/hyperlink" Target="https://www.kviconline.gov.in/pmegpeportal/pmegpmr/dwstatewise.jsp?AGENCY=%25%25&amp;ZONECD=South&amp;STATECD=KARNATAKA&amp;OFFNAMECD=%25%25&amp;DISTCD=%25%25&amp;FROMDT=01-APR-2021&amp;TODT=14-JAN-2022&amp;DISTCD=RAMANAGARA&amp;QRYCODE=12" TargetMode="External"/><Relationship Id="rId191" Type="http://schemas.openxmlformats.org/officeDocument/2006/relationships/hyperlink" Target="https://www.kviconline.gov.in/pmegpeportal/pmegpmr/dwstatewise.jsp?AGENCY=%25%25&amp;ZONECD=South&amp;STATECD=KARNATAKA&amp;OFFNAMECD=%25%25&amp;DISTCD=%25%25&amp;FROMDT=01-APR-2021&amp;TODT=14-JAN-2022&amp;BANKNAME=TAMILNAD%20MERCANTILE%20BANK%20LTD&amp;QRYCODE=38" TargetMode="External"/><Relationship Id="rId205" Type="http://schemas.openxmlformats.org/officeDocument/2006/relationships/hyperlink" Target="https://www.kviconline.gov.in/pmegpeportal/pmegpmr/dwstatewise.jsp?AGENCY=%25%25&amp;ZONECD=South&amp;STATECD=KARNATAKA&amp;OFFNAMECD=%25%25&amp;DISTCD=%25%25&amp;FROMDT=01-APR-2021&amp;TODT=14-JAN-2022&amp;BANKNAME=TUMKUR%20GRAIN%20MERCHANTS%20COOPERATIVE%20BANK%20LTD&amp;QRYCODE=5" TargetMode="External"/><Relationship Id="rId247" Type="http://schemas.openxmlformats.org/officeDocument/2006/relationships/hyperlink" Target="https://www.kviconline.gov.in/pmegpeportal/pmegpmr/dwstatewise.jsp?AGENCY=%25%25&amp;ZONECD=South&amp;STATECD=KARNATAKA&amp;OFFNAMECD=%25%25&amp;DISTCD=%25%25&amp;FROMDT=01-APR-2021&amp;TODT=14-JAN-2022&amp;DISTCD=BANGALORE&amp;QRYCODE=5" TargetMode="External"/><Relationship Id="rId412" Type="http://schemas.openxmlformats.org/officeDocument/2006/relationships/hyperlink" Target="https://www.kviconline.gov.in/pmegpeportal/pmegpmr/dwstatewise.jsp?AGENCY=%25%25&amp;ZONECD=South&amp;STATECD=KARNATAKA&amp;OFFNAMECD=%25%25&amp;DISTCD=%25%25&amp;FROMDT=01-APR-2021&amp;TODT=14-JAN-2022&amp;DISTCD=UTTARA%20KANNADA&amp;QRYCODE=7" TargetMode="External"/><Relationship Id="rId107" Type="http://schemas.openxmlformats.org/officeDocument/2006/relationships/hyperlink" Target="https://www.kviconline.gov.in/pmegpeportal/pmegpmr/dwstatewise.jsp?AGENCY=%25%25&amp;ZONECD=South&amp;STATECD=KARNATAKA&amp;OFFNAMECD=%25%25&amp;DISTCD=%25%25&amp;FROMDT=01-APR-2021&amp;TODT=14-JAN-2022&amp;BANKNAME=KARNATAKA%20BANK%20LTD&amp;QRYCODE=38" TargetMode="External"/><Relationship Id="rId289" Type="http://schemas.openxmlformats.org/officeDocument/2006/relationships/hyperlink" Target="https://www.kviconline.gov.in/pmegpeportal/pmegpmr/dwstatewise.jsp?AGENCY=%25%25&amp;ZONECD=South&amp;STATECD=KARNATAKA&amp;OFFNAMECD=%25%25&amp;DISTCD=%25%25&amp;FROMDT=01-APR-2021&amp;TODT=14-JAN-2022&amp;DISTCD=CHIKKBALLAPUR&amp;QRYCODE=5" TargetMode="External"/><Relationship Id="rId11" Type="http://schemas.openxmlformats.org/officeDocument/2006/relationships/hyperlink" Target="https://www.kviconline.gov.in/pmegpeportal/pmegpmr/dwstatewise.jsp?AGENCY=%25%25&amp;ZONECD=South&amp;STATECD=KARNATAKA&amp;OFFNAMECD=%25%25&amp;DISTCD=%25%25&amp;FROMDT=01-APR-2021&amp;TODT=14-JAN-2022&amp;BANKNAME=BANDHAN%20BANK%20LTD&amp;QRYCODE=38" TargetMode="External"/><Relationship Id="rId53" Type="http://schemas.openxmlformats.org/officeDocument/2006/relationships/hyperlink" Target="https://www.kviconline.gov.in/pmegpeportal/pmegpmr/dwstatewise.jsp?AGENCY=%25%25&amp;ZONECD=South&amp;STATECD=KARNATAKA&amp;OFFNAMECD=%25%25&amp;DISTCD=%25%25&amp;FROMDT=01-APR-2021&amp;TODT=14-JAN-2022&amp;BANKNAME=CITY%20UNION%20BANK%20LIMITED&amp;QRYCODE=38" TargetMode="External"/><Relationship Id="rId149" Type="http://schemas.openxmlformats.org/officeDocument/2006/relationships/hyperlink" Target="https://www.kviconline.gov.in/pmegpeportal/pmegpmr/dwstatewise.jsp?AGENCY=%25%25&amp;ZONECD=South&amp;STATECD=KARNATAKA&amp;OFFNAMECD=%25%25&amp;DISTCD=%25%25&amp;FROMDT=01-APR-2021&amp;TODT=14-JAN-2022&amp;BANKNAME=PUNJAB%20NATIONAL%20BANK&amp;QRYCODE=38" TargetMode="External"/><Relationship Id="rId314" Type="http://schemas.openxmlformats.org/officeDocument/2006/relationships/hyperlink" Target="https://www.kviconline.gov.in/pmegpeportal/pmegpmr/dwstatewise.jsp?AGENCY=%25%25&amp;ZONECD=South&amp;STATECD=KARNATAKA&amp;OFFNAMECD=%25%25&amp;DISTCD=%25%25&amp;FROMDT=01-APR-2021&amp;TODT=14-JAN-2022&amp;DISTCD=DAVANGERE&amp;QRYCODE=6" TargetMode="External"/><Relationship Id="rId356" Type="http://schemas.openxmlformats.org/officeDocument/2006/relationships/hyperlink" Target="https://www.kviconline.gov.in/pmegpeportal/pmegpmr/dwstatewise.jsp?AGENCY=%25%25&amp;ZONECD=South&amp;STATECD=KARNATAKA&amp;OFFNAMECD=%25%25&amp;DISTCD=%25%25&amp;FROMDT=01-APR-2021&amp;TODT=14-JAN-2022&amp;DISTCD=KOLAR&amp;QRYCODE=6" TargetMode="External"/><Relationship Id="rId398" Type="http://schemas.openxmlformats.org/officeDocument/2006/relationships/hyperlink" Target="https://www.kviconline.gov.in/pmegpeportal/pmegpmr/dwstatewise.jsp?AGENCY=%25%25&amp;ZONECD=South&amp;STATECD=KARNATAKA&amp;OFFNAMECD=%25%25&amp;DISTCD=%25%25&amp;FROMDT=01-APR-2021&amp;TODT=14-JAN-2022&amp;DISTCD=TUMKUR&amp;QRYCODE=6" TargetMode="External"/><Relationship Id="rId95" Type="http://schemas.openxmlformats.org/officeDocument/2006/relationships/hyperlink" Target="https://www.kviconline.gov.in/pmegpeportal/pmegpmr/dwstatewise.jsp?AGENCY=%25%25&amp;ZONECD=South&amp;STATECD=KARNATAKA&amp;OFFNAMECD=%25%25&amp;DISTCD=%25%25&amp;FROMDT=01-APR-2021&amp;TODT=14-JAN-2022&amp;BANKNAME=INDUSIND%20BANK&amp;QRYCODE=38" TargetMode="External"/><Relationship Id="rId160" Type="http://schemas.openxmlformats.org/officeDocument/2006/relationships/hyperlink" Target="https://www.kviconline.gov.in/pmegpeportal/pmegpmr/dwstatewise.jsp?AGENCY=%25%25&amp;ZONECD=South&amp;STATECD=KARNATAKA&amp;OFFNAMECD=%25%25&amp;DISTCD=%25%25&amp;FROMDT=01-APR-2021&amp;TODT=14-JAN-2022&amp;BANKNAME=SARASWAT%20COOPERATIVE%20BANK%20LTD&amp;QRYCODE=7" TargetMode="External"/><Relationship Id="rId216" Type="http://schemas.openxmlformats.org/officeDocument/2006/relationships/hyperlink" Target="https://www.kviconline.gov.in/pmegpeportal/pmegpmr/dwstatewise.jsp?AGENCY=%25%25&amp;ZONECD=South&amp;STATECD=KARNATAKA&amp;OFFNAMECD=%25%25&amp;DISTCD=%25%25&amp;FROMDT=01-APR-2021&amp;TODT=14-JAN-2022&amp;BANKNAME=The%20Ajara%20Urban%20Co%20op%20Bank%20Ltd%20Ajara&amp;QRYCODE=16" TargetMode="External"/><Relationship Id="rId258" Type="http://schemas.openxmlformats.org/officeDocument/2006/relationships/hyperlink" Target="https://www.kviconline.gov.in/pmegpeportal/pmegpmr/dwstatewise.jsp?AGENCY=%25%25&amp;ZONECD=South&amp;STATECD=KARNATAKA&amp;OFFNAMECD=%25%25&amp;DISTCD=%25%25&amp;FROMDT=01-APR-2021&amp;TODT=14-JAN-2022&amp;DISTCD=BANGALORE%20RURAL&amp;QRYCODE=16" TargetMode="External"/><Relationship Id="rId22" Type="http://schemas.openxmlformats.org/officeDocument/2006/relationships/hyperlink" Target="https://www.kviconline.gov.in/pmegpeportal/pmegpmr/dwstatewise.jsp?AGENCY=%25%25&amp;ZONECD=South&amp;STATECD=KARNATAKA&amp;OFFNAMECD=%25%25&amp;DISTCD=%25%25&amp;FROMDT=01-APR-2021&amp;TODT=14-JAN-2022&amp;BANKNAME=BANK%20OF%20INDIA&amp;QRYCODE=7" TargetMode="External"/><Relationship Id="rId64" Type="http://schemas.openxmlformats.org/officeDocument/2006/relationships/hyperlink" Target="https://www.kviconline.gov.in/pmegpeportal/pmegpmr/dwstatewise.jsp?AGENCY=%25%25&amp;ZONECD=South&amp;STATECD=KARNATAKA&amp;OFFNAMECD=%25%25&amp;DISTCD=%25%25&amp;FROMDT=01-APR-2021&amp;TODT=14-JAN-2022&amp;BANKNAME=HDFC%20BANK&amp;QRYCODE=7" TargetMode="External"/><Relationship Id="rId118" Type="http://schemas.openxmlformats.org/officeDocument/2006/relationships/hyperlink" Target="https://www.kviconline.gov.in/pmegpeportal/pmegpmr/dwstatewise.jsp?AGENCY=%25%25&amp;ZONECD=South&amp;STATECD=KARNATAKA&amp;OFFNAMECD=%25%25&amp;DISTCD=%25%25&amp;FROMDT=01-APR-2021&amp;TODT=14-JAN-2022&amp;BANKNAME=KARUR%20VYSYA%20BANK&amp;QRYCODE=7" TargetMode="External"/><Relationship Id="rId325" Type="http://schemas.openxmlformats.org/officeDocument/2006/relationships/hyperlink" Target="https://www.kviconline.gov.in/pmegpeportal/pmegpmr/dwstatewise.jsp?AGENCY=%25%25&amp;ZONECD=South&amp;STATECD=KARNATAKA&amp;OFFNAMECD=%25%25&amp;DISTCD=%25%25&amp;FROMDT=01-APR-2021&amp;TODT=14-JAN-2022&amp;DISTCD=GADAG&amp;QRYCODE=5" TargetMode="External"/><Relationship Id="rId367" Type="http://schemas.openxmlformats.org/officeDocument/2006/relationships/hyperlink" Target="https://www.kviconline.gov.in/pmegpeportal/pmegpmr/dwstatewise.jsp?AGENCY=%25%25&amp;ZONECD=South&amp;STATECD=KARNATAKA&amp;OFFNAMECD=%25%25&amp;DISTCD=%25%25&amp;FROMDT=01-APR-2021&amp;TODT=14-JAN-2022&amp;DISTCD=MANDYA&amp;QRYCODE=5" TargetMode="External"/><Relationship Id="rId171" Type="http://schemas.openxmlformats.org/officeDocument/2006/relationships/hyperlink" Target="https://www.kviconline.gov.in/pmegpeportal/pmegpmr/dwstatewise.jsp?AGENCY=%25%25&amp;ZONECD=South&amp;STATECD=KARNATAKA&amp;OFFNAMECD=%25%25&amp;DISTCD=%25%25&amp;FROMDT=01-APR-2021&amp;TODT=14-JAN-2022&amp;BANKNAME=STATE%20BANK%20OF%20INDIA&amp;QRYCODE=12" TargetMode="External"/><Relationship Id="rId227" Type="http://schemas.openxmlformats.org/officeDocument/2006/relationships/hyperlink" Target="https://www.kviconline.gov.in/pmegpeportal/pmegpmr/dwstatewise.jsp?AGENCY=%25%25&amp;ZONECD=South&amp;STATECD=KARNATAKA&amp;OFFNAMECD=%25%25&amp;DISTCD=%25%25&amp;FROMDT=01-APR-2021&amp;TODT=14-JAN-2022&amp;BANKNAME=UNION%20BANK%20OF%20INDIA&amp;QRYCODE=38" TargetMode="External"/><Relationship Id="rId269" Type="http://schemas.openxmlformats.org/officeDocument/2006/relationships/hyperlink" Target="https://www.kviconline.gov.in/pmegpeportal/pmegpmr/dwstatewise.jsp?AGENCY=%25%25&amp;ZONECD=South&amp;STATECD=KARNATAKA&amp;OFFNAMECD=%25%25&amp;DISTCD=%25%25&amp;FROMDT=01-APR-2021&amp;TODT=14-JAN-2022&amp;DISTCD=BELLARY&amp;QRYCODE=38" TargetMode="External"/><Relationship Id="rId33" Type="http://schemas.openxmlformats.org/officeDocument/2006/relationships/hyperlink" Target="https://www.kviconline.gov.in/pmegpeportal/pmegpmr/dwstatewise.jsp?AGENCY=%25%25&amp;ZONECD=South&amp;STATECD=KARNATAKA&amp;OFFNAMECD=%25%25&amp;DISTCD=%25%25&amp;FROMDT=01-APR-2021&amp;TODT=14-JAN-2022&amp;BANKNAME=BARCLAYS%20BANK&amp;QRYCODE=12" TargetMode="External"/><Relationship Id="rId129" Type="http://schemas.openxmlformats.org/officeDocument/2006/relationships/hyperlink" Target="https://www.kviconline.gov.in/pmegpeportal/pmegpmr/dwstatewise.jsp?AGENCY=%25%25&amp;ZONECD=South&amp;STATECD=KARNATAKA&amp;OFFNAMECD=%25%25&amp;DISTCD=%25%25&amp;FROMDT=01-APR-2021&amp;TODT=14-JAN-2022&amp;BANKNAME=KOTAK%20MAHINDRA%20BANK%20LTD&amp;QRYCODE=12" TargetMode="External"/><Relationship Id="rId280" Type="http://schemas.openxmlformats.org/officeDocument/2006/relationships/hyperlink" Target="https://www.kviconline.gov.in/pmegpeportal/pmegpmr/dwstatewise.jsp?AGENCY=%25%25&amp;ZONECD=South&amp;STATECD=KARNATAKA&amp;OFFNAMECD=%25%25&amp;DISTCD=%25%25&amp;FROMDT=01-APR-2021&amp;TODT=14-JAN-2022&amp;DISTCD=BIJAPUR&amp;QRYCODE=7" TargetMode="External"/><Relationship Id="rId336" Type="http://schemas.openxmlformats.org/officeDocument/2006/relationships/hyperlink" Target="https://www.kviconline.gov.in/pmegpeportal/pmegpmr/dwstatewise.jsp?AGENCY=%25%25&amp;ZONECD=South&amp;STATECD=KARNATAKA&amp;OFFNAMECD=%25%25&amp;DISTCD=%25%25&amp;FROMDT=01-APR-2021&amp;TODT=14-JAN-2022&amp;DISTCD=GULBARGA&amp;QRYCODE=16" TargetMode="External"/><Relationship Id="rId75" Type="http://schemas.openxmlformats.org/officeDocument/2006/relationships/hyperlink" Target="https://www.kviconline.gov.in/pmegpeportal/pmegpmr/dwstatewise.jsp?AGENCY=%25%25&amp;ZONECD=South&amp;STATECD=KARNATAKA&amp;OFFNAMECD=%25%25&amp;DISTCD=%25%25&amp;FROMDT=01-APR-2021&amp;TODT=14-JAN-2022&amp;BANKNAME=IDBI%20BANK&amp;QRYCODE=12" TargetMode="External"/><Relationship Id="rId140" Type="http://schemas.openxmlformats.org/officeDocument/2006/relationships/hyperlink" Target="https://www.kviconline.gov.in/pmegpeportal/pmegpmr/dwstatewise.jsp?AGENCY=%25%25&amp;ZONECD=South&amp;STATECD=KARNATAKA&amp;OFFNAMECD=%25%25&amp;DISTCD=%25%25&amp;FROMDT=01-APR-2021&amp;TODT=14-JAN-2022&amp;BANKNAME=PUNJAB%20AND%20SIND%20BANK&amp;QRYCODE=6" TargetMode="External"/><Relationship Id="rId182"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6" TargetMode="External"/><Relationship Id="rId378" Type="http://schemas.openxmlformats.org/officeDocument/2006/relationships/hyperlink" Target="https://www.kviconline.gov.in/pmegpeportal/pmegpmr/dwstatewise.jsp?AGENCY=%25%25&amp;ZONECD=South&amp;STATECD=KARNATAKA&amp;OFFNAMECD=%25%25&amp;DISTCD=%25%25&amp;FROMDT=01-APR-2021&amp;TODT=14-JAN-2022&amp;DISTCD=MYSORE&amp;QRYCODE=16" TargetMode="External"/><Relationship Id="rId403" Type="http://schemas.openxmlformats.org/officeDocument/2006/relationships/hyperlink" Target="https://www.kviconline.gov.in/pmegpeportal/pmegpmr/dwstatewise.jsp?AGENCY=%25%25&amp;ZONECD=South&amp;STATECD=KARNATAKA&amp;OFFNAMECD=%25%25&amp;DISTCD=%25%25&amp;FROMDT=01-APR-2021&amp;TODT=14-JAN-2022&amp;DISTCD=UDUPI&amp;QRYCODE=5" TargetMode="External"/><Relationship Id="rId6" Type="http://schemas.openxmlformats.org/officeDocument/2006/relationships/hyperlink" Target="https://www.kviconline.gov.in/pmegpeportal/pmegpmr/dwstatewise.jsp?AGENCY=%25%25&amp;ZONECD=South&amp;STATECD=KARNATAKA&amp;OFFNAMECD=%25%25&amp;DISTCD=%25%25&amp;FROMDT=01-APR-2021&amp;TODT=14-JAN-2022&amp;BANKNAME=AXIS%20BANK%20LTD&amp;QRYCODE=16" TargetMode="External"/><Relationship Id="rId238" Type="http://schemas.openxmlformats.org/officeDocument/2006/relationships/hyperlink" Target="https://www.kviconline.gov.in/pmegpeportal/pmegpmr/dwstatewise.jsp?AGENCY=%25%25&amp;ZONECD=South&amp;STATECD=KARNATAKA&amp;OFFNAMECD=%25%25&amp;DISTCD=%25%25&amp;FROMDT=01-APR-2021&amp;TODT=14-JAN-2022&amp;BANKNAME=YES%20BANK&amp;QRYCODE=7" TargetMode="External"/><Relationship Id="rId291" Type="http://schemas.openxmlformats.org/officeDocument/2006/relationships/hyperlink" Target="https://www.kviconline.gov.in/pmegpeportal/pmegpmr/dwstatewise.jsp?AGENCY=%25%25&amp;ZONECD=South&amp;STATECD=KARNATAKA&amp;OFFNAMECD=%25%25&amp;DISTCD=%25%25&amp;FROMDT=01-APR-2021&amp;TODT=14-JAN-2022&amp;DISTCD=CHIKKBALLAPUR&amp;QRYCODE=12" TargetMode="External"/><Relationship Id="rId305" Type="http://schemas.openxmlformats.org/officeDocument/2006/relationships/hyperlink" Target="https://www.kviconline.gov.in/pmegpeportal/pmegpmr/dwstatewise.jsp?AGENCY=%25%25&amp;ZONECD=South&amp;STATECD=KARNATAKA&amp;OFFNAMECD=%25%25&amp;DISTCD=%25%25&amp;FROMDT=01-APR-2021&amp;TODT=14-JAN-2022&amp;DISTCD=CHITRADURGA&amp;QRYCODE=38" TargetMode="External"/><Relationship Id="rId347" Type="http://schemas.openxmlformats.org/officeDocument/2006/relationships/hyperlink" Target="https://www.kviconline.gov.in/pmegpeportal/pmegpmr/dwstatewise.jsp?AGENCY=%25%25&amp;ZONECD=South&amp;STATECD=KARNATAKA&amp;OFFNAMECD=%25%25&amp;DISTCD=%25%25&amp;FROMDT=01-APR-2021&amp;TODT=14-JAN-2022&amp;DISTCD=HAVERI&amp;QRYCODE=38" TargetMode="External"/><Relationship Id="rId44" Type="http://schemas.openxmlformats.org/officeDocument/2006/relationships/hyperlink" Target="https://www.kviconline.gov.in/pmegpeportal/pmegpmr/dwstatewise.jsp?AGENCY=%25%25&amp;ZONECD=South&amp;STATECD=KARNATAKA&amp;OFFNAMECD=%25%25&amp;DISTCD=%25%25&amp;FROMDT=01-APR-2021&amp;TODT=14-JAN-2022&amp;BANKNAME=CENTRAL%20BANK%20OF%20INDIA&amp;QRYCODE=6" TargetMode="External"/><Relationship Id="rId86" Type="http://schemas.openxmlformats.org/officeDocument/2006/relationships/hyperlink" Target="https://www.kviconline.gov.in/pmegpeportal/pmegpmr/dwstatewise.jsp?AGENCY=%25%25&amp;ZONECD=South&amp;STATECD=KARNATAKA&amp;OFFNAMECD=%25%25&amp;DISTCD=%25%25&amp;FROMDT=01-APR-2021&amp;TODT=14-JAN-2022&amp;BANKNAME=INDIAN%20OVERSEAS%20BANK&amp;QRYCODE=6" TargetMode="External"/><Relationship Id="rId151" Type="http://schemas.openxmlformats.org/officeDocument/2006/relationships/hyperlink" Target="https://www.kviconline.gov.in/pmegpeportal/pmegpmr/dwstatewise.jsp?AGENCY=%25%25&amp;ZONECD=South&amp;STATECD=KARNATAKA&amp;OFFNAMECD=%25%25&amp;DISTCD=%25%25&amp;FROMDT=01-APR-2021&amp;TODT=14-JAN-2022&amp;BANKNAME=RATNAKAR%20BANK%20LTD&amp;QRYCODE=5" TargetMode="External"/><Relationship Id="rId389" Type="http://schemas.openxmlformats.org/officeDocument/2006/relationships/hyperlink" Target="https://www.kviconline.gov.in/pmegpeportal/pmegpmr/dwstatewise.jsp?AGENCY=%25%25&amp;ZONECD=South&amp;STATECD=KARNATAKA&amp;OFFNAMECD=%25%25&amp;DISTCD=%25%25&amp;FROMDT=01-APR-2021&amp;TODT=14-JAN-2022&amp;DISTCD=RAMANAGARA&amp;QRYCODE=38" TargetMode="External"/><Relationship Id="rId193" Type="http://schemas.openxmlformats.org/officeDocument/2006/relationships/hyperlink" Target="https://www.kviconline.gov.in/pmegpeportal/pmegpmr/dwstatewise.jsp?AGENCY=%25%25&amp;ZONECD=South&amp;STATECD=KARNATAKA&amp;OFFNAMECD=%25%25&amp;DISTCD=%25%25&amp;FROMDT=01-APR-2021&amp;TODT=14-JAN-2022&amp;BANKNAME=THANE%20JANATA%20SAHAKARI%20BANK%20LTD&amp;QRYCODE=5" TargetMode="External"/><Relationship Id="rId207" Type="http://schemas.openxmlformats.org/officeDocument/2006/relationships/hyperlink" Target="https://www.kviconline.gov.in/pmegpeportal/pmegpmr/dwstatewise.jsp?AGENCY=%25%25&amp;ZONECD=South&amp;STATECD=KARNATAKA&amp;OFFNAMECD=%25%25&amp;DISTCD=%25%25&amp;FROMDT=01-APR-2021&amp;TODT=14-JAN-2022&amp;BANKNAME=TUMKUR%20GRAIN%20MERCHANTS%20COOPERATIVE%20BANK%20LTD&amp;QRYCODE=12" TargetMode="External"/><Relationship Id="rId249" Type="http://schemas.openxmlformats.org/officeDocument/2006/relationships/hyperlink" Target="https://www.kviconline.gov.in/pmegpeportal/pmegpmr/dwstatewise.jsp?AGENCY=%25%25&amp;ZONECD=South&amp;STATECD=KARNATAKA&amp;OFFNAMECD=%25%25&amp;DISTCD=%25%25&amp;FROMDT=01-APR-2021&amp;TODT=14-JAN-2022&amp;DISTCD=BANGALORE&amp;QRYCODE=12" TargetMode="External"/><Relationship Id="rId414" Type="http://schemas.openxmlformats.org/officeDocument/2006/relationships/hyperlink" Target="https://www.kviconline.gov.in/pmegpeportal/pmegpmr/dwstatewise.jsp?AGENCY=%25%25&amp;ZONECD=South&amp;STATECD=KARNATAKA&amp;OFFNAMECD=%25%25&amp;DISTCD=%25%25&amp;FROMDT=01-APR-2021&amp;TODT=14-JAN-2022&amp;DISTCD=UTTARA%20KANNADA&amp;QRYCODE=16" TargetMode="External"/><Relationship Id="rId13" Type="http://schemas.openxmlformats.org/officeDocument/2006/relationships/hyperlink" Target="https://www.kviconline.gov.in/pmegpeportal/pmegpmr/dwstatewise.jsp?AGENCY=%25%25&amp;ZONECD=South&amp;STATECD=KARNATAKA&amp;OFFNAMECD=%25%25&amp;DISTCD=%25%25&amp;FROMDT=01-APR-2021&amp;TODT=14-JAN-2022&amp;BANKNAME=BANK%20OF%20BARODA&amp;QRYCODE=5" TargetMode="External"/><Relationship Id="rId109" Type="http://schemas.openxmlformats.org/officeDocument/2006/relationships/hyperlink" Target="https://www.kviconline.gov.in/pmegpeportal/pmegpmr/dwstatewise.jsp?AGENCY=%25%25&amp;ZONECD=South&amp;STATECD=KARNATAKA&amp;OFFNAMECD=%25%25&amp;DISTCD=%25%25&amp;FROMDT=01-APR-2021&amp;TODT=14-JAN-2022&amp;BANKNAME=KARNATAKA%20VIKAS%20GRAMEENA%20BANK&amp;QRYCODE=5" TargetMode="External"/><Relationship Id="rId260" Type="http://schemas.openxmlformats.org/officeDocument/2006/relationships/hyperlink" Target="https://www.kviconline.gov.in/pmegpeportal/pmegpmr/dwstatewise.jsp?AGENCY=%25%25&amp;ZONECD=South&amp;STATECD=KARNATAKA&amp;OFFNAMECD=%25%25&amp;DISTCD=%25%25&amp;FROMDT=01-APR-2021&amp;TODT=14-JAN-2022&amp;DISTCD=BELGAUM&amp;QRYCODE=6" TargetMode="External"/><Relationship Id="rId316" Type="http://schemas.openxmlformats.org/officeDocument/2006/relationships/hyperlink" Target="https://www.kviconline.gov.in/pmegpeportal/pmegpmr/dwstatewise.jsp?AGENCY=%25%25&amp;ZONECD=South&amp;STATECD=KARNATAKA&amp;OFFNAMECD=%25%25&amp;DISTCD=%25%25&amp;FROMDT=01-APR-2021&amp;TODT=14-JAN-2022&amp;DISTCD=DAVANGERE&amp;QRYCODE=7" TargetMode="External"/><Relationship Id="rId55" Type="http://schemas.openxmlformats.org/officeDocument/2006/relationships/hyperlink" Target="https://www.kviconline.gov.in/pmegpeportal/pmegpmr/dwstatewise.jsp?AGENCY=%25%25&amp;ZONECD=South&amp;STATECD=KARNATAKA&amp;OFFNAMECD=%25%25&amp;DISTCD=%25%25&amp;FROMDT=01-APR-2021&amp;TODT=14-JAN-2022&amp;BANKNAME=FEDERAL%20BANK&amp;QRYCODE=5" TargetMode="External"/><Relationship Id="rId97" Type="http://schemas.openxmlformats.org/officeDocument/2006/relationships/hyperlink" Target="https://www.kviconline.gov.in/pmegpeportal/pmegpmr/dwstatewise.jsp?AGENCY=%25%25&amp;ZONECD=South&amp;STATECD=KARNATAKA&amp;OFFNAMECD=%25%25&amp;DISTCD=%25%25&amp;FROMDT=01-APR-2021&amp;TODT=14-JAN-2022&amp;BANKNAME=KALLAPPANNA%20AWADE%20ICHALKARANJI%20JANATA%20SAHAKARI%20BANK%20LTD&amp;QRYCODE=5" TargetMode="External"/><Relationship Id="rId120" Type="http://schemas.openxmlformats.org/officeDocument/2006/relationships/hyperlink" Target="https://www.kviconline.gov.in/pmegpeportal/pmegpmr/dwstatewise.jsp?AGENCY=%25%25&amp;ZONECD=South&amp;STATECD=KARNATAKA&amp;OFFNAMECD=%25%25&amp;DISTCD=%25%25&amp;FROMDT=01-APR-2021&amp;TODT=14-JAN-2022&amp;BANKNAME=KARUR%20VYSYA%20BANK&amp;QRYCODE=16" TargetMode="External"/><Relationship Id="rId358" Type="http://schemas.openxmlformats.org/officeDocument/2006/relationships/hyperlink" Target="https://www.kviconline.gov.in/pmegpeportal/pmegpmr/dwstatewise.jsp?AGENCY=%25%25&amp;ZONECD=South&amp;STATECD=KARNATAKA&amp;OFFNAMECD=%25%25&amp;DISTCD=%25%25&amp;FROMDT=01-APR-2021&amp;TODT=14-JAN-2022&amp;DISTCD=KOLAR&amp;QRYCODE=7" TargetMode="External"/><Relationship Id="rId162" Type="http://schemas.openxmlformats.org/officeDocument/2006/relationships/hyperlink" Target="https://www.kviconline.gov.in/pmegpeportal/pmegpmr/dwstatewise.jsp?AGENCY=%25%25&amp;ZONECD=South&amp;STATECD=KARNATAKA&amp;OFFNAMECD=%25%25&amp;DISTCD=%25%25&amp;FROMDT=01-APR-2021&amp;TODT=14-JAN-2022&amp;BANKNAME=SARASWAT%20COOPERATIVE%20BANK%20LTD&amp;QRYCODE=16" TargetMode="External"/><Relationship Id="rId218" Type="http://schemas.openxmlformats.org/officeDocument/2006/relationships/hyperlink" Target="https://www.kviconline.gov.in/pmegpeportal/pmegpmr/dwstatewise.jsp?AGENCY=%25%25&amp;ZONECD=South&amp;STATECD=KARNATAKA&amp;OFFNAMECD=%25%25&amp;DISTCD=%25%25&amp;FROMDT=01-APR-2021&amp;TODT=14-JAN-2022&amp;BANKNAME=UCO%20BANK&amp;QRYCODE=6" TargetMode="External"/><Relationship Id="rId271" Type="http://schemas.openxmlformats.org/officeDocument/2006/relationships/hyperlink" Target="https://www.kviconline.gov.in/pmegpeportal/pmegpmr/dwstatewise.jsp?AGENCY=%25%25&amp;ZONECD=South&amp;STATECD=KARNATAKA&amp;OFFNAMECD=%25%25&amp;DISTCD=%25%25&amp;FROMDT=01-APR-2021&amp;TODT=14-JAN-2022&amp;DISTCD=BIDAR&amp;QRYCODE=5" TargetMode="External"/><Relationship Id="rId24" Type="http://schemas.openxmlformats.org/officeDocument/2006/relationships/hyperlink" Target="https://www.kviconline.gov.in/pmegpeportal/pmegpmr/dwstatewise.jsp?AGENCY=%25%25&amp;ZONECD=South&amp;STATECD=KARNATAKA&amp;OFFNAMECD=%25%25&amp;DISTCD=%25%25&amp;FROMDT=01-APR-2021&amp;TODT=14-JAN-2022&amp;BANKNAME=BANK%20OF%20INDIA&amp;QRYCODE=16" TargetMode="External"/><Relationship Id="rId66" Type="http://schemas.openxmlformats.org/officeDocument/2006/relationships/hyperlink" Target="https://www.kviconline.gov.in/pmegpeportal/pmegpmr/dwstatewise.jsp?AGENCY=%25%25&amp;ZONECD=South&amp;STATECD=KARNATAKA&amp;OFFNAMECD=%25%25&amp;DISTCD=%25%25&amp;FROMDT=01-APR-2021&amp;TODT=14-JAN-2022&amp;BANKNAME=HDFC%20BANK&amp;QRYCODE=16" TargetMode="External"/><Relationship Id="rId131" Type="http://schemas.openxmlformats.org/officeDocument/2006/relationships/hyperlink" Target="https://www.kviconline.gov.in/pmegpeportal/pmegpmr/dwstatewise.jsp?AGENCY=%25%25&amp;ZONECD=South&amp;STATECD=KARNATAKA&amp;OFFNAMECD=%25%25&amp;DISTCD=%25%25&amp;FROMDT=01-APR-2021&amp;TODT=14-JAN-2022&amp;BANKNAME=KOTAK%20MAHINDRA%20BANK%20LTD&amp;QRYCODE=38" TargetMode="External"/><Relationship Id="rId327" Type="http://schemas.openxmlformats.org/officeDocument/2006/relationships/hyperlink" Target="https://www.kviconline.gov.in/pmegpeportal/pmegpmr/dwstatewise.jsp?AGENCY=%25%25&amp;ZONECD=South&amp;STATECD=KARNATAKA&amp;OFFNAMECD=%25%25&amp;DISTCD=%25%25&amp;FROMDT=01-APR-2021&amp;TODT=14-JAN-2022&amp;DISTCD=GADAG&amp;QRYCODE=12" TargetMode="External"/><Relationship Id="rId369" Type="http://schemas.openxmlformats.org/officeDocument/2006/relationships/hyperlink" Target="https://www.kviconline.gov.in/pmegpeportal/pmegpmr/dwstatewise.jsp?AGENCY=%25%25&amp;ZONECD=South&amp;STATECD=KARNATAKA&amp;OFFNAMECD=%25%25&amp;DISTCD=%25%25&amp;FROMDT=01-APR-2021&amp;TODT=14-JAN-2022&amp;DISTCD=MANDYA&amp;QRYCODE=12" TargetMode="External"/><Relationship Id="rId173" Type="http://schemas.openxmlformats.org/officeDocument/2006/relationships/hyperlink" Target="https://www.kviconline.gov.in/pmegpeportal/pmegpmr/dwstatewise.jsp?AGENCY=%25%25&amp;ZONECD=South&amp;STATECD=KARNATAKA&amp;OFFNAMECD=%25%25&amp;DISTCD=%25%25&amp;FROMDT=01-APR-2021&amp;TODT=14-JAN-2022&amp;BANKNAME=STATE%20BANK%20OF%20INDIA&amp;QRYCODE=38" TargetMode="External"/><Relationship Id="rId229" Type="http://schemas.openxmlformats.org/officeDocument/2006/relationships/hyperlink" Target="https://www.kviconline.gov.in/pmegpeportal/pmegpmr/dwstatewise.jsp?AGENCY=%25%25&amp;ZONECD=South&amp;STATECD=KARNATAKA&amp;OFFNAMECD=%25%25&amp;DISTCD=%25%25&amp;FROMDT=01-APR-2021&amp;TODT=14-JAN-2022&amp;BANKNAME=Ujjivan%20Small%20Finance%20Bank%20Limited&amp;QRYCODE=5" TargetMode="External"/><Relationship Id="rId380" Type="http://schemas.openxmlformats.org/officeDocument/2006/relationships/hyperlink" Target="https://www.kviconline.gov.in/pmegpeportal/pmegpmr/dwstatewise.jsp?AGENCY=%25%25&amp;ZONECD=South&amp;STATECD=KARNATAKA&amp;OFFNAMECD=%25%25&amp;DISTCD=%25%25&amp;FROMDT=01-APR-2021&amp;TODT=14-JAN-2022&amp;DISTCD=RAICHUR&amp;QRYCODE=6" TargetMode="External"/><Relationship Id="rId240" Type="http://schemas.openxmlformats.org/officeDocument/2006/relationships/hyperlink" Target="https://www.kviconline.gov.in/pmegpeportal/pmegpmr/dwstatewise.jsp?AGENCY=%25%25&amp;ZONECD=South&amp;STATECD=KARNATAKA&amp;OFFNAMECD=%25%25&amp;DISTCD=%25%25&amp;FROMDT=01-APR-2021&amp;TODT=14-JAN-2022&amp;BANKNAME=YES%20BANK&amp;QRYCODE=16" TargetMode="External"/><Relationship Id="rId35" Type="http://schemas.openxmlformats.org/officeDocument/2006/relationships/hyperlink" Target="https://www.kviconline.gov.in/pmegpeportal/pmegpmr/dwstatewise.jsp?AGENCY=%25%25&amp;ZONECD=South&amp;STATECD=KARNATAKA&amp;OFFNAMECD=%25%25&amp;DISTCD=%25%25&amp;FROMDT=01-APR-2021&amp;TODT=14-JAN-2022&amp;BANKNAME=BARCLAYS%20BANK&amp;QRYCODE=38" TargetMode="External"/><Relationship Id="rId77" Type="http://schemas.openxmlformats.org/officeDocument/2006/relationships/hyperlink" Target="https://www.kviconline.gov.in/pmegpeportal/pmegpmr/dwstatewise.jsp?AGENCY=%25%25&amp;ZONECD=South&amp;STATECD=KARNATAKA&amp;OFFNAMECD=%25%25&amp;DISTCD=%25%25&amp;FROMDT=01-APR-2021&amp;TODT=14-JAN-2022&amp;BANKNAME=IDBI%20BANK&amp;QRYCODE=38" TargetMode="External"/><Relationship Id="rId100" Type="http://schemas.openxmlformats.org/officeDocument/2006/relationships/hyperlink" Target="https://www.kviconline.gov.in/pmegpeportal/pmegpmr/dwstatewise.jsp?AGENCY=%25%25&amp;ZONECD=South&amp;STATECD=KARNATAKA&amp;OFFNAMECD=%25%25&amp;DISTCD=%25%25&amp;FROMDT=01-APR-2021&amp;TODT=14-JAN-2022&amp;BANKNAME=KALLAPPANNA%20AWADE%20ICHALKARANJI%20JANATA%20SAHAKARI%20BANK%20LTD&amp;QRYCODE=7" TargetMode="External"/><Relationship Id="rId282" Type="http://schemas.openxmlformats.org/officeDocument/2006/relationships/hyperlink" Target="https://www.kviconline.gov.in/pmegpeportal/pmegpmr/dwstatewise.jsp?AGENCY=%25%25&amp;ZONECD=South&amp;STATECD=KARNATAKA&amp;OFFNAMECD=%25%25&amp;DISTCD=%25%25&amp;FROMDT=01-APR-2021&amp;TODT=14-JAN-2022&amp;DISTCD=BIJAPUR&amp;QRYCODE=16" TargetMode="External"/><Relationship Id="rId338" Type="http://schemas.openxmlformats.org/officeDocument/2006/relationships/hyperlink" Target="https://www.kviconline.gov.in/pmegpeportal/pmegpmr/dwstatewise.jsp?AGENCY=%25%25&amp;ZONECD=South&amp;STATECD=KARNATAKA&amp;OFFNAMECD=%25%25&amp;DISTCD=%25%25&amp;FROMDT=01-APR-2021&amp;TODT=14-JAN-2022&amp;DISTCD=HASSAN&amp;QRYCODE=6" TargetMode="External"/><Relationship Id="rId8" Type="http://schemas.openxmlformats.org/officeDocument/2006/relationships/hyperlink" Target="https://www.kviconline.gov.in/pmegpeportal/pmegpmr/dwstatewise.jsp?AGENCY=%25%25&amp;ZONECD=South&amp;STATECD=KARNATAKA&amp;OFFNAMECD=%25%25&amp;DISTCD=%25%25&amp;FROMDT=01-APR-2021&amp;TODT=14-JAN-2022&amp;BANKNAME=BANDHAN%20BANK%20LTD&amp;QRYCODE=6" TargetMode="External"/><Relationship Id="rId142" Type="http://schemas.openxmlformats.org/officeDocument/2006/relationships/hyperlink" Target="https://www.kviconline.gov.in/pmegpeportal/pmegpmr/dwstatewise.jsp?AGENCY=%25%25&amp;ZONECD=South&amp;STATECD=KARNATAKA&amp;OFFNAMECD=%25%25&amp;DISTCD=%25%25&amp;FROMDT=01-APR-2021&amp;TODT=14-JAN-2022&amp;BANKNAME=PUNJAB%20AND%20SIND%20BANK&amp;QRYCODE=7" TargetMode="External"/><Relationship Id="rId184"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7" TargetMode="External"/><Relationship Id="rId391" Type="http://schemas.openxmlformats.org/officeDocument/2006/relationships/hyperlink" Target="https://www.kviconline.gov.in/pmegpeportal/pmegpmr/dwstatewise.jsp?AGENCY=%25%25&amp;ZONECD=South&amp;STATECD=KARNATAKA&amp;OFFNAMECD=%25%25&amp;DISTCD=%25%25&amp;FROMDT=01-APR-2021&amp;TODT=14-JAN-2022&amp;DISTCD=SHIMOGA&amp;QRYCODE=5" TargetMode="External"/><Relationship Id="rId405" Type="http://schemas.openxmlformats.org/officeDocument/2006/relationships/hyperlink" Target="https://www.kviconline.gov.in/pmegpeportal/pmegpmr/dwstatewise.jsp?AGENCY=%25%25&amp;ZONECD=South&amp;STATECD=KARNATAKA&amp;OFFNAMECD=%25%25&amp;DISTCD=%25%25&amp;FROMDT=01-APR-2021&amp;TODT=14-JAN-2022&amp;DISTCD=UDUPI&amp;QRYCODE=12" TargetMode="External"/><Relationship Id="rId251" Type="http://schemas.openxmlformats.org/officeDocument/2006/relationships/hyperlink" Target="https://www.kviconline.gov.in/pmegpeportal/pmegpmr/dwstatewise.jsp?AGENCY=%25%25&amp;ZONECD=South&amp;STATECD=KARNATAKA&amp;OFFNAMECD=%25%25&amp;DISTCD=%25%25&amp;FROMDT=01-APR-2021&amp;TODT=14-JAN-2022&amp;DISTCD=BANGALORE&amp;QRYCODE=38" TargetMode="External"/><Relationship Id="rId46" Type="http://schemas.openxmlformats.org/officeDocument/2006/relationships/hyperlink" Target="https://www.kviconline.gov.in/pmegpeportal/pmegpmr/dwstatewise.jsp?AGENCY=%25%25&amp;ZONECD=South&amp;STATECD=KARNATAKA&amp;OFFNAMECD=%25%25&amp;DISTCD=%25%25&amp;FROMDT=01-APR-2021&amp;TODT=14-JAN-2022&amp;BANKNAME=CENTRAL%20BANK%20OF%20INDIA&amp;QRYCODE=7" TargetMode="External"/><Relationship Id="rId293" Type="http://schemas.openxmlformats.org/officeDocument/2006/relationships/hyperlink" Target="https://www.kviconline.gov.in/pmegpeportal/pmegpmr/dwstatewise.jsp?AGENCY=%25%25&amp;ZONECD=South&amp;STATECD=KARNATAKA&amp;OFFNAMECD=%25%25&amp;DISTCD=%25%25&amp;FROMDT=01-APR-2021&amp;TODT=14-JAN-2022&amp;DISTCD=CHIKKBALLAPUR&amp;QRYCODE=38" TargetMode="External"/><Relationship Id="rId307" Type="http://schemas.openxmlformats.org/officeDocument/2006/relationships/hyperlink" Target="https://www.kviconline.gov.in/pmegpeportal/pmegpmr/dwstatewise.jsp?AGENCY=%25%25&amp;ZONECD=South&amp;STATECD=KARNATAKA&amp;OFFNAMECD=%25%25&amp;DISTCD=%25%25&amp;FROMDT=01-APR-2021&amp;TODT=14-JAN-2022&amp;DISTCD=DAKSHIN%20KANNAD&amp;QRYCODE=5" TargetMode="External"/><Relationship Id="rId349" Type="http://schemas.openxmlformats.org/officeDocument/2006/relationships/hyperlink" Target="https://www.kviconline.gov.in/pmegpeportal/pmegpmr/dwstatewise.jsp?AGENCY=%25%25&amp;ZONECD=South&amp;STATECD=KARNATAKA&amp;OFFNAMECD=%25%25&amp;DISTCD=%25%25&amp;FROMDT=01-APR-2021&amp;TODT=14-JAN-2022&amp;DISTCD=KODAGU&amp;QRYCODE=5" TargetMode="External"/><Relationship Id="rId88" Type="http://schemas.openxmlformats.org/officeDocument/2006/relationships/hyperlink" Target="https://www.kviconline.gov.in/pmegpeportal/pmegpmr/dwstatewise.jsp?AGENCY=%25%25&amp;ZONECD=South&amp;STATECD=KARNATAKA&amp;OFFNAMECD=%25%25&amp;DISTCD=%25%25&amp;FROMDT=01-APR-2021&amp;TODT=14-JAN-2022&amp;BANKNAME=INDIAN%20OVERSEAS%20BANK&amp;QRYCODE=7" TargetMode="External"/><Relationship Id="rId111" Type="http://schemas.openxmlformats.org/officeDocument/2006/relationships/hyperlink" Target="https://www.kviconline.gov.in/pmegpeportal/pmegpmr/dwstatewise.jsp?AGENCY=%25%25&amp;ZONECD=South&amp;STATECD=KARNATAKA&amp;OFFNAMECD=%25%25&amp;DISTCD=%25%25&amp;FROMDT=01-APR-2021&amp;TODT=14-JAN-2022&amp;BANKNAME=KARNATAKA%20VIKAS%20GRAMEENA%20BANK&amp;QRYCODE=12" TargetMode="External"/><Relationship Id="rId153" Type="http://schemas.openxmlformats.org/officeDocument/2006/relationships/hyperlink" Target="https://www.kviconline.gov.in/pmegpeportal/pmegpmr/dwstatewise.jsp?AGENCY=%25%25&amp;ZONECD=South&amp;STATECD=KARNATAKA&amp;OFFNAMECD=%25%25&amp;DISTCD=%25%25&amp;FROMDT=01-APR-2021&amp;TODT=14-JAN-2022&amp;BANKNAME=RATNAKAR%20BANK%20LTD&amp;QRYCODE=12" TargetMode="External"/><Relationship Id="rId195" Type="http://schemas.openxmlformats.org/officeDocument/2006/relationships/hyperlink" Target="https://www.kviconline.gov.in/pmegpeportal/pmegpmr/dwstatewise.jsp?AGENCY=%25%25&amp;ZONECD=South&amp;STATECD=KARNATAKA&amp;OFFNAMECD=%25%25&amp;DISTCD=%25%25&amp;FROMDT=01-APR-2021&amp;TODT=14-JAN-2022&amp;BANKNAME=THANE%20JANATA%20SAHAKARI%20BANK%20LTD&amp;QRYCODE=12" TargetMode="External"/><Relationship Id="rId209" Type="http://schemas.openxmlformats.org/officeDocument/2006/relationships/hyperlink" Target="https://www.kviconline.gov.in/pmegpeportal/pmegpmr/dwstatewise.jsp?AGENCY=%25%25&amp;ZONECD=South&amp;STATECD=KARNATAKA&amp;OFFNAMECD=%25%25&amp;DISTCD=%25%25&amp;FROMDT=01-APR-2021&amp;TODT=14-JAN-2022&amp;BANKNAME=TUMKUR%20GRAIN%20MERCHANTS%20COOPERATIVE%20BANK%20LTD&amp;QRYCODE=38" TargetMode="External"/><Relationship Id="rId360" Type="http://schemas.openxmlformats.org/officeDocument/2006/relationships/hyperlink" Target="https://www.kviconline.gov.in/pmegpeportal/pmegpmr/dwstatewise.jsp?AGENCY=%25%25&amp;ZONECD=South&amp;STATECD=KARNATAKA&amp;OFFNAMECD=%25%25&amp;DISTCD=%25%25&amp;FROMDT=01-APR-2021&amp;TODT=14-JAN-2022&amp;DISTCD=KOLAR&amp;QRYCODE=16" TargetMode="External"/><Relationship Id="rId416" Type="http://schemas.openxmlformats.org/officeDocument/2006/relationships/hyperlink" Target="https://www.kviconline.gov.in/pmegpeportal/pmegpmr/dwstatewise.jsp?AGENCY=%25%25&amp;ZONECD=South&amp;STATECD=KARNATAKA&amp;OFFNAMECD=%25%25&amp;DISTCD=%25%25&amp;FROMDT=01-APR-2021&amp;TODT=14-JAN-2022&amp;DISTCD=YADAGIRI&amp;QRYCODE=6" TargetMode="External"/><Relationship Id="rId220" Type="http://schemas.openxmlformats.org/officeDocument/2006/relationships/hyperlink" Target="https://www.kviconline.gov.in/pmegpeportal/pmegpmr/dwstatewise.jsp?AGENCY=%25%25&amp;ZONECD=South&amp;STATECD=KARNATAKA&amp;OFFNAMECD=%25%25&amp;DISTCD=%25%25&amp;FROMDT=01-APR-2021&amp;TODT=14-JAN-2022&amp;BANKNAME=UCO%20BANK&amp;QRYCODE=7" TargetMode="External"/><Relationship Id="rId15" Type="http://schemas.openxmlformats.org/officeDocument/2006/relationships/hyperlink" Target="https://www.kviconline.gov.in/pmegpeportal/pmegpmr/dwstatewise.jsp?AGENCY=%25%25&amp;ZONECD=South&amp;STATECD=KARNATAKA&amp;OFFNAMECD=%25%25&amp;DISTCD=%25%25&amp;FROMDT=01-APR-2021&amp;TODT=14-JAN-2022&amp;BANKNAME=BANK%20OF%20BARODA&amp;QRYCODE=12" TargetMode="External"/><Relationship Id="rId57" Type="http://schemas.openxmlformats.org/officeDocument/2006/relationships/hyperlink" Target="https://www.kviconline.gov.in/pmegpeportal/pmegpmr/dwstatewise.jsp?AGENCY=%25%25&amp;ZONECD=South&amp;STATECD=KARNATAKA&amp;OFFNAMECD=%25%25&amp;DISTCD=%25%25&amp;FROMDT=01-APR-2021&amp;TODT=14-JAN-2022&amp;BANKNAME=FEDERAL%20BANK&amp;QRYCODE=12" TargetMode="External"/><Relationship Id="rId262" Type="http://schemas.openxmlformats.org/officeDocument/2006/relationships/hyperlink" Target="https://www.kviconline.gov.in/pmegpeportal/pmegpmr/dwstatewise.jsp?AGENCY=%25%25&amp;ZONECD=South&amp;STATECD=KARNATAKA&amp;OFFNAMECD=%25%25&amp;DISTCD=%25%25&amp;FROMDT=01-APR-2021&amp;TODT=14-JAN-2022&amp;DISTCD=BELGAUM&amp;QRYCODE=7" TargetMode="External"/><Relationship Id="rId318" Type="http://schemas.openxmlformats.org/officeDocument/2006/relationships/hyperlink" Target="https://www.kviconline.gov.in/pmegpeportal/pmegpmr/dwstatewise.jsp?AGENCY=%25%25&amp;ZONECD=South&amp;STATECD=KARNATAKA&amp;OFFNAMECD=%25%25&amp;DISTCD=%25%25&amp;FROMDT=01-APR-2021&amp;TODT=14-JAN-2022&amp;DISTCD=DAVANGERE&amp;QRYCODE=16" TargetMode="External"/><Relationship Id="rId99" Type="http://schemas.openxmlformats.org/officeDocument/2006/relationships/hyperlink" Target="https://www.kviconline.gov.in/pmegpeportal/pmegpmr/dwstatewise.jsp?AGENCY=%25%25&amp;ZONECD=South&amp;STATECD=KARNATAKA&amp;OFFNAMECD=%25%25&amp;DISTCD=%25%25&amp;FROMDT=01-APR-2021&amp;TODT=14-JAN-2022&amp;BANKNAME=KALLAPPANNA%20AWADE%20ICHALKARANJI%20JANATA%20SAHAKARI%20BANK%20LTD&amp;QRYCODE=12" TargetMode="External"/><Relationship Id="rId122" Type="http://schemas.openxmlformats.org/officeDocument/2006/relationships/hyperlink" Target="https://www.kviconline.gov.in/pmegpeportal/pmegpmr/dwstatewise.jsp?AGENCY=%25%25&amp;ZONECD=South&amp;STATECD=KARNATAKA&amp;OFFNAMECD=%25%25&amp;DISTCD=%25%25&amp;FROMDT=01-APR-2021&amp;TODT=14-JAN-2022&amp;BANKNAME=KOLAR%20CHIKKABALLAPUR%20CO%20OP%20CENTRAL%20BANK%20LTD.&amp;QRYCODE=6" TargetMode="External"/><Relationship Id="rId164" Type="http://schemas.openxmlformats.org/officeDocument/2006/relationships/hyperlink" Target="https://www.kviconline.gov.in/pmegpeportal/pmegpmr/dwstatewise.jsp?AGENCY=%25%25&amp;ZONECD=South&amp;STATECD=KARNATAKA&amp;OFFNAMECD=%25%25&amp;DISTCD=%25%25&amp;FROMDT=01-APR-2021&amp;TODT=14-JAN-2022&amp;BANKNAME=SOUTH%20INDIAN%20BANK&amp;QRYCODE=6" TargetMode="External"/><Relationship Id="rId371" Type="http://schemas.openxmlformats.org/officeDocument/2006/relationships/hyperlink" Target="https://www.kviconline.gov.in/pmegpeportal/pmegpmr/dwstatewise.jsp?AGENCY=%25%25&amp;ZONECD=South&amp;STATECD=KARNATAKA&amp;OFFNAMECD=%25%25&amp;DISTCD=%25%25&amp;FROMDT=01-APR-2021&amp;TODT=14-JAN-2022&amp;DISTCD=MANDYA&amp;QRYCODE=38" TargetMode="External"/><Relationship Id="rId26" Type="http://schemas.openxmlformats.org/officeDocument/2006/relationships/hyperlink" Target="https://www.kviconline.gov.in/pmegpeportal/pmegpmr/dwstatewise.jsp?AGENCY=%25%25&amp;ZONECD=South&amp;STATECD=KARNATAKA&amp;OFFNAMECD=%25%25&amp;DISTCD=%25%25&amp;FROMDT=01-APR-2021&amp;TODT=14-JAN-2022&amp;BANKNAME=BANK%20OF%20MAHARASHTRA&amp;QRYCODE=6" TargetMode="External"/><Relationship Id="rId231" Type="http://schemas.openxmlformats.org/officeDocument/2006/relationships/hyperlink" Target="https://www.kviconline.gov.in/pmegpeportal/pmegpmr/dwstatewise.jsp?AGENCY=%25%25&amp;ZONECD=South&amp;STATECD=KARNATAKA&amp;OFFNAMECD=%25%25&amp;DISTCD=%25%25&amp;FROMDT=01-APR-2021&amp;TODT=14-JAN-2022&amp;BANKNAME=Ujjivan%20Small%20Finance%20Bank%20Limited&amp;QRYCODE=12" TargetMode="External"/><Relationship Id="rId273" Type="http://schemas.openxmlformats.org/officeDocument/2006/relationships/hyperlink" Target="https://www.kviconline.gov.in/pmegpeportal/pmegpmr/dwstatewise.jsp?AGENCY=%25%25&amp;ZONECD=South&amp;STATECD=KARNATAKA&amp;OFFNAMECD=%25%25&amp;DISTCD=%25%25&amp;FROMDT=01-APR-2021&amp;TODT=14-JAN-2022&amp;DISTCD=BIDAR&amp;QRYCODE=12" TargetMode="External"/><Relationship Id="rId329" Type="http://schemas.openxmlformats.org/officeDocument/2006/relationships/hyperlink" Target="https://www.kviconline.gov.in/pmegpeportal/pmegpmr/dwstatewise.jsp?AGENCY=%25%25&amp;ZONECD=South&amp;STATECD=KARNATAKA&amp;OFFNAMECD=%25%25&amp;DISTCD=%25%25&amp;FROMDT=01-APR-2021&amp;TODT=14-JAN-2022&amp;DISTCD=GADAG&amp;QRYCODE=38" TargetMode="External"/><Relationship Id="rId68" Type="http://schemas.openxmlformats.org/officeDocument/2006/relationships/hyperlink" Target="https://www.kviconline.gov.in/pmegpeportal/pmegpmr/dwstatewise.jsp?AGENCY=%25%25&amp;ZONECD=South&amp;STATECD=KARNATAKA&amp;OFFNAMECD=%25%25&amp;DISTCD=%25%25&amp;FROMDT=01-APR-2021&amp;TODT=14-JAN-2022&amp;BANKNAME=ICICI%20BANK%20LIMITED&amp;QRYCODE=6" TargetMode="External"/><Relationship Id="rId133" Type="http://schemas.openxmlformats.org/officeDocument/2006/relationships/hyperlink" Target="https://www.kviconline.gov.in/pmegpeportal/pmegpmr/dwstatewise.jsp?AGENCY=%25%25&amp;ZONECD=South&amp;STATECD=KARNATAKA&amp;OFFNAMECD=%25%25&amp;DISTCD=%25%25&amp;FROMDT=01-APR-2021&amp;TODT=14-JAN-2022&amp;BANKNAME=LAXMI%20VILAS%20BANK&amp;QRYCODE=5" TargetMode="External"/><Relationship Id="rId175"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5" TargetMode="External"/><Relationship Id="rId340" Type="http://schemas.openxmlformats.org/officeDocument/2006/relationships/hyperlink" Target="https://www.kviconline.gov.in/pmegpeportal/pmegpmr/dwstatewise.jsp?AGENCY=%25%25&amp;ZONECD=South&amp;STATECD=KARNATAKA&amp;OFFNAMECD=%25%25&amp;DISTCD=%25%25&amp;FROMDT=01-APR-2021&amp;TODT=14-JAN-2022&amp;DISTCD=HASSAN&amp;QRYCODE=7" TargetMode="External"/><Relationship Id="rId200" Type="http://schemas.openxmlformats.org/officeDocument/2006/relationships/hyperlink" Target="https://www.kviconline.gov.in/pmegpeportal/pmegpmr/dwstatewise.jsp?AGENCY=%25%25&amp;ZONECD=South&amp;STATECD=KARNATAKA&amp;OFFNAMECD=%25%25&amp;DISTCD=%25%25&amp;FROMDT=01-APR-2021&amp;TODT=14-JAN-2022&amp;BANKNAME=THE%20KARANATAKA%20STATE%20COOPERATIVE%20APEX%20BANK%20LIMITED&amp;QRYCODE=6" TargetMode="External"/><Relationship Id="rId382" Type="http://schemas.openxmlformats.org/officeDocument/2006/relationships/hyperlink" Target="https://www.kviconline.gov.in/pmegpeportal/pmegpmr/dwstatewise.jsp?AGENCY=%25%25&amp;ZONECD=South&amp;STATECD=KARNATAKA&amp;OFFNAMECD=%25%25&amp;DISTCD=%25%25&amp;FROMDT=01-APR-2021&amp;TODT=14-JAN-2022&amp;DISTCD=RAICHUR&amp;QRYCODE=7" TargetMode="External"/><Relationship Id="rId242" Type="http://schemas.openxmlformats.org/officeDocument/2006/relationships/hyperlink" Target="https://www.kviconline.gov.in/pmegpeportal/pmegpmr/dwstatewise.jsp?AGENCY=%25%25&amp;ZONECD=South&amp;STATECD=KARNATAKA&amp;OFFNAMECD=%25%25&amp;DISTCD=%25%25&amp;FROMDT=01-APR-2021&amp;TODT=14-JAN-2022&amp;DISTCD=BAGALKOT&amp;QRYCODE=6" TargetMode="External"/><Relationship Id="rId284" Type="http://schemas.openxmlformats.org/officeDocument/2006/relationships/hyperlink" Target="https://www.kviconline.gov.in/pmegpeportal/pmegpmr/dwstatewise.jsp?AGENCY=%25%25&amp;ZONECD=South&amp;STATECD=KARNATAKA&amp;OFFNAMECD=%25%25&amp;DISTCD=%25%25&amp;FROMDT=01-APR-2021&amp;TODT=14-JAN-2022&amp;DISTCD=CHAMARAJNAGAR&amp;QRYCODE=6" TargetMode="External"/><Relationship Id="rId37" Type="http://schemas.openxmlformats.org/officeDocument/2006/relationships/hyperlink" Target="https://www.kviconline.gov.in/pmegpeportal/pmegpmr/dwstatewise.jsp?AGENCY=%25%25&amp;ZONECD=South&amp;STATECD=KARNATAKA&amp;OFFNAMECD=%25%25&amp;DISTCD=%25%25&amp;FROMDT=01-APR-2021&amp;TODT=14-JAN-2022&amp;BANKNAME=CANARA%20BANK&amp;QRYCODE=5" TargetMode="External"/><Relationship Id="rId79" Type="http://schemas.openxmlformats.org/officeDocument/2006/relationships/hyperlink" Target="https://www.kviconline.gov.in/pmegpeportal/pmegpmr/dwstatewise.jsp?AGENCY=%25%25&amp;ZONECD=South&amp;STATECD=KARNATAKA&amp;OFFNAMECD=%25%25&amp;DISTCD=%25%25&amp;FROMDT=01-APR-2021&amp;TODT=14-JAN-2022&amp;BANKNAME=IDFC%20FIRST%20BANK%20LTD&amp;QRYCODE=5" TargetMode="External"/><Relationship Id="rId102" Type="http://schemas.openxmlformats.org/officeDocument/2006/relationships/hyperlink" Target="https://www.kviconline.gov.in/pmegpeportal/pmegpmr/dwstatewise.jsp?AGENCY=%25%25&amp;ZONECD=South&amp;STATECD=KARNATAKA&amp;OFFNAMECD=%25%25&amp;DISTCD=%25%25&amp;FROMDT=01-APR-2021&amp;TODT=14-JAN-2022&amp;BANKNAME=KALLAPPANNA%20AWADE%20ICHALKARANJI%20JANATA%20SAHAKARI%20BANK%20LTD&amp;QRYCODE=16" TargetMode="External"/><Relationship Id="rId144" Type="http://schemas.openxmlformats.org/officeDocument/2006/relationships/hyperlink" Target="https://www.kviconline.gov.in/pmegpeportal/pmegpmr/dwstatewise.jsp?AGENCY=%25%25&amp;ZONECD=South&amp;STATECD=KARNATAKA&amp;OFFNAMECD=%25%25&amp;DISTCD=%25%25&amp;FROMDT=01-APR-2021&amp;TODT=14-JAN-2022&amp;BANKNAME=PUNJAB%20AND%20SIND%20BANK&amp;QRYCODE=16" TargetMode="External"/><Relationship Id="rId90" Type="http://schemas.openxmlformats.org/officeDocument/2006/relationships/hyperlink" Target="https://www.kviconline.gov.in/pmegpeportal/pmegpmr/dwstatewise.jsp?AGENCY=%25%25&amp;ZONECD=South&amp;STATECD=KARNATAKA&amp;OFFNAMECD=%25%25&amp;DISTCD=%25%25&amp;FROMDT=01-APR-2021&amp;TODT=14-JAN-2022&amp;BANKNAME=INDIAN%20OVERSEAS%20BANK&amp;QRYCODE=16" TargetMode="External"/><Relationship Id="rId186" Type="http://schemas.openxmlformats.org/officeDocument/2006/relationships/hyperlink" Target="https://www.kviconline.gov.in/pmegpeportal/pmegpmr/dwstatewise.jsp?AGENCY=%25%25&amp;ZONECD=South&amp;STATECD=KARNATAKA&amp;OFFNAMECD=%25%25&amp;DISTCD=%25%25&amp;FROMDT=01-APR-2021&amp;TODT=14-JAN-2022&amp;BANKNAME=Suco%20Souharda%20Sahakari%20Bank%20Ltd&amp;QRYCODE=16" TargetMode="External"/><Relationship Id="rId351" Type="http://schemas.openxmlformats.org/officeDocument/2006/relationships/hyperlink" Target="https://www.kviconline.gov.in/pmegpeportal/pmegpmr/dwstatewise.jsp?AGENCY=%25%25&amp;ZONECD=South&amp;STATECD=KARNATAKA&amp;OFFNAMECD=%25%25&amp;DISTCD=%25%25&amp;FROMDT=01-APR-2021&amp;TODT=14-JAN-2022&amp;DISTCD=KODAGU&amp;QRYCODE=12" TargetMode="External"/><Relationship Id="rId393" Type="http://schemas.openxmlformats.org/officeDocument/2006/relationships/hyperlink" Target="https://www.kviconline.gov.in/pmegpeportal/pmegpmr/dwstatewise.jsp?AGENCY=%25%25&amp;ZONECD=South&amp;STATECD=KARNATAKA&amp;OFFNAMECD=%25%25&amp;DISTCD=%25%25&amp;FROMDT=01-APR-2021&amp;TODT=14-JAN-2022&amp;DISTCD=SHIMOGA&amp;QRYCODE=12" TargetMode="External"/><Relationship Id="rId407" Type="http://schemas.openxmlformats.org/officeDocument/2006/relationships/hyperlink" Target="https://www.kviconline.gov.in/pmegpeportal/pmegpmr/dwstatewise.jsp?AGENCY=%25%25&amp;ZONECD=South&amp;STATECD=KARNATAKA&amp;OFFNAMECD=%25%25&amp;DISTCD=%25%25&amp;FROMDT=01-APR-2021&amp;TODT=14-JAN-2022&amp;DISTCD=UDUPI&amp;QRYCODE=38" TargetMode="External"/><Relationship Id="rId211" Type="http://schemas.openxmlformats.org/officeDocument/2006/relationships/hyperlink" Target="https://www.kviconline.gov.in/pmegpeportal/pmegpmr/dwstatewise.jsp?AGENCY=%25%25&amp;ZONECD=South&amp;STATECD=KARNATAKA&amp;OFFNAMECD=%25%25&amp;DISTCD=%25%25&amp;FROMDT=01-APR-2021&amp;TODT=14-JAN-2022&amp;BANKNAME=The%20Ajara%20Urban%20Co%20op%20Bank%20Ltd%20Ajara&amp;QRYCODE=5" TargetMode="External"/><Relationship Id="rId253" Type="http://schemas.openxmlformats.org/officeDocument/2006/relationships/hyperlink" Target="https://www.kviconline.gov.in/pmegpeportal/pmegpmr/dwstatewise.jsp?AGENCY=%25%25&amp;ZONECD=South&amp;STATECD=KARNATAKA&amp;OFFNAMECD=%25%25&amp;DISTCD=%25%25&amp;FROMDT=01-APR-2021&amp;TODT=14-JAN-2022&amp;DISTCD=BANGALORE%20RURAL&amp;QRYCODE=5" TargetMode="External"/><Relationship Id="rId295" Type="http://schemas.openxmlformats.org/officeDocument/2006/relationships/hyperlink" Target="https://www.kviconline.gov.in/pmegpeportal/pmegpmr/dwstatewise.jsp?AGENCY=%25%25&amp;ZONECD=South&amp;STATECD=KARNATAKA&amp;OFFNAMECD=%25%25&amp;DISTCD=%25%25&amp;FROMDT=01-APR-2021&amp;TODT=14-JAN-2022&amp;DISTCD=CHIKMAGALUR&amp;QRYCODE=5" TargetMode="External"/><Relationship Id="rId309" Type="http://schemas.openxmlformats.org/officeDocument/2006/relationships/hyperlink" Target="https://www.kviconline.gov.in/pmegpeportal/pmegpmr/dwstatewise.jsp?AGENCY=%25%25&amp;ZONECD=South&amp;STATECD=KARNATAKA&amp;OFFNAMECD=%25%25&amp;DISTCD=%25%25&amp;FROMDT=01-APR-2021&amp;TODT=14-JAN-2022&amp;DISTCD=DAKSHIN%20KANNAD&amp;QRYCODE=12" TargetMode="External"/><Relationship Id="rId48" Type="http://schemas.openxmlformats.org/officeDocument/2006/relationships/hyperlink" Target="https://www.kviconline.gov.in/pmegpeportal/pmegpmr/dwstatewise.jsp?AGENCY=%25%25&amp;ZONECD=South&amp;STATECD=KARNATAKA&amp;OFFNAMECD=%25%25&amp;DISTCD=%25%25&amp;FROMDT=01-APR-2021&amp;TODT=14-JAN-2022&amp;BANKNAME=CENTRAL%20BANK%20OF%20INDIA&amp;QRYCODE=16" TargetMode="External"/><Relationship Id="rId113" Type="http://schemas.openxmlformats.org/officeDocument/2006/relationships/hyperlink" Target="https://www.kviconline.gov.in/pmegpeportal/pmegpmr/dwstatewise.jsp?AGENCY=%25%25&amp;ZONECD=South&amp;STATECD=KARNATAKA&amp;OFFNAMECD=%25%25&amp;DISTCD=%25%25&amp;FROMDT=01-APR-2021&amp;TODT=14-JAN-2022&amp;BANKNAME=KARNATAKA%20VIKAS%20GRAMEENA%20BANK&amp;QRYCODE=38" TargetMode="External"/><Relationship Id="rId320" Type="http://schemas.openxmlformats.org/officeDocument/2006/relationships/hyperlink" Target="https://www.kviconline.gov.in/pmegpeportal/pmegpmr/dwstatewise.jsp?AGENCY=%25%25&amp;ZONECD=South&amp;STATECD=KARNATAKA&amp;OFFNAMECD=%25%25&amp;DISTCD=%25%25&amp;FROMDT=01-APR-2021&amp;TODT=14-JAN-2022&amp;DISTCD=DHARWAD&amp;QRYCODE=6" TargetMode="External"/><Relationship Id="rId155" Type="http://schemas.openxmlformats.org/officeDocument/2006/relationships/hyperlink" Target="https://www.kviconline.gov.in/pmegpeportal/pmegpmr/dwstatewise.jsp?AGENCY=%25%25&amp;ZONECD=South&amp;STATECD=KARNATAKA&amp;OFFNAMECD=%25%25&amp;DISTCD=%25%25&amp;FROMDT=01-APR-2021&amp;TODT=14-JAN-2022&amp;BANKNAME=RATNAKAR%20BANK%20LTD&amp;QRYCODE=38" TargetMode="External"/><Relationship Id="rId197" Type="http://schemas.openxmlformats.org/officeDocument/2006/relationships/hyperlink" Target="https://www.kviconline.gov.in/pmegpeportal/pmegpmr/dwstatewise.jsp?AGENCY=%25%25&amp;ZONECD=South&amp;STATECD=KARNATAKA&amp;OFFNAMECD=%25%25&amp;DISTCD=%25%25&amp;FROMDT=01-APR-2021&amp;TODT=14-JAN-2022&amp;BANKNAME=THANE%20JANATA%20SAHAKARI%20BANK%20LTD&amp;QRYCODE=38" TargetMode="External"/><Relationship Id="rId362" Type="http://schemas.openxmlformats.org/officeDocument/2006/relationships/hyperlink" Target="https://www.kviconline.gov.in/pmegpeportal/pmegpmr/dwstatewise.jsp?AGENCY=%25%25&amp;ZONECD=South&amp;STATECD=KARNATAKA&amp;OFFNAMECD=%25%25&amp;DISTCD=%25%25&amp;FROMDT=01-APR-2021&amp;TODT=14-JAN-2022&amp;DISTCD=KOPPAL&amp;QRYCODE=6" TargetMode="External"/><Relationship Id="rId418" Type="http://schemas.openxmlformats.org/officeDocument/2006/relationships/hyperlink" Target="https://www.kviconline.gov.in/pmegpeportal/pmegpmr/dwstatewise.jsp?AGENCY=%25%25&amp;ZONECD=South&amp;STATECD=KARNATAKA&amp;OFFNAMECD=%25%25&amp;DISTCD=%25%25&amp;FROMDT=01-APR-2021&amp;TODT=14-JAN-2022&amp;DISTCD=YADAGIRI&amp;QRYCODE=7" TargetMode="External"/></Relationships>
</file>

<file path=xl/worksheets/_rels/sheet30.xml.rels><?xml version="1.0" encoding="UTF-8" standalone="yes"?>
<Relationships xmlns="http://schemas.openxmlformats.org/package/2006/relationships"><Relationship Id="rId117" Type="http://schemas.openxmlformats.org/officeDocument/2006/relationships/hyperlink" Target="javascript:StateWiseReport('01/04/2015','09/02/2022','733','0'%20);" TargetMode="External"/><Relationship Id="rId21" Type="http://schemas.openxmlformats.org/officeDocument/2006/relationships/hyperlink" Target="javascript:StateWiseReport('01/04/2015','09/02/2022','31','0'%20);" TargetMode="External"/><Relationship Id="rId42" Type="http://schemas.openxmlformats.org/officeDocument/2006/relationships/hyperlink" Target="javascript:StateWiseReport('01/04/2015','09/02/2022','74','0'%20);" TargetMode="External"/><Relationship Id="rId63" Type="http://schemas.openxmlformats.org/officeDocument/2006/relationships/hyperlink" Target="javascript:StateWiseReport('01/04/2015','09/02/2022','100','0'%20);" TargetMode="External"/><Relationship Id="rId84" Type="http://schemas.openxmlformats.org/officeDocument/2006/relationships/hyperlink" Target="javascript:StateWiseReport('01/04/2015','09/02/2022','225','0'%20);" TargetMode="External"/><Relationship Id="rId138" Type="http://schemas.openxmlformats.org/officeDocument/2006/relationships/hyperlink" Target="javascript:TownWiseReport('01/04/2015','09/02/2022','0','29','575','0'%20);" TargetMode="External"/><Relationship Id="rId107" Type="http://schemas.openxmlformats.org/officeDocument/2006/relationships/hyperlink" Target="javascript:StateWiseReport('01/04/2015','09/02/2022','721','0'%20);" TargetMode="External"/><Relationship Id="rId11" Type="http://schemas.openxmlformats.org/officeDocument/2006/relationships/hyperlink" Target="javascript:StateWiseReport('01/04/2015','09/02/2022','17','0'%20);" TargetMode="External"/><Relationship Id="rId32" Type="http://schemas.openxmlformats.org/officeDocument/2006/relationships/hyperlink" Target="javascript:StateWiseReport('01/04/2015','09/02/2022','52','0'%20);" TargetMode="External"/><Relationship Id="rId53" Type="http://schemas.openxmlformats.org/officeDocument/2006/relationships/hyperlink" Target="javascript:StateWiseReport('01/04/2015','09/02/2022','87','0'%20);" TargetMode="External"/><Relationship Id="rId74" Type="http://schemas.openxmlformats.org/officeDocument/2006/relationships/hyperlink" Target="javascript:StateWiseReport('01/04/2015','09/02/2022','191','0'%20);" TargetMode="External"/><Relationship Id="rId128" Type="http://schemas.openxmlformats.org/officeDocument/2006/relationships/hyperlink" Target="javascript:TownWiseReport('01/04/2015','09/02/2022','0','29','565','0'%20);" TargetMode="External"/><Relationship Id="rId5" Type="http://schemas.openxmlformats.org/officeDocument/2006/relationships/hyperlink" Target="javascript:StateWiseReport('01/04/2015','09/02/2022','8','0'%20);" TargetMode="External"/><Relationship Id="rId90" Type="http://schemas.openxmlformats.org/officeDocument/2006/relationships/hyperlink" Target="javascript:StateWiseReport('01/04/2015','09/02/2022','519','0'%20);" TargetMode="External"/><Relationship Id="rId95" Type="http://schemas.openxmlformats.org/officeDocument/2006/relationships/hyperlink" Target="javascript:StateWiseReport('01/04/2015','09/02/2022','549','0'%20);" TargetMode="External"/><Relationship Id="rId22" Type="http://schemas.openxmlformats.org/officeDocument/2006/relationships/hyperlink" Target="javascript:StateWiseReport('01/04/2015','09/02/2022','34','0'%20);" TargetMode="External"/><Relationship Id="rId27" Type="http://schemas.openxmlformats.org/officeDocument/2006/relationships/hyperlink" Target="javascript:StateWiseReport('01/04/2015','09/02/2022','43','0'%20);" TargetMode="External"/><Relationship Id="rId43" Type="http://schemas.openxmlformats.org/officeDocument/2006/relationships/hyperlink" Target="javascript:StateWiseReport('01/04/2015','09/02/2022','75','0'%20);" TargetMode="External"/><Relationship Id="rId48" Type="http://schemas.openxmlformats.org/officeDocument/2006/relationships/hyperlink" Target="javascript:StateWiseReport('01/04/2015','09/02/2022','81','0'%20);" TargetMode="External"/><Relationship Id="rId64" Type="http://schemas.openxmlformats.org/officeDocument/2006/relationships/hyperlink" Target="javascript:StateWiseReport('01/04/2015','09/02/2022','101','0'%20);" TargetMode="External"/><Relationship Id="rId69" Type="http://schemas.openxmlformats.org/officeDocument/2006/relationships/hyperlink" Target="javascript:StateWiseReport('01/04/2015','09/02/2022','146','0'%20);" TargetMode="External"/><Relationship Id="rId113" Type="http://schemas.openxmlformats.org/officeDocument/2006/relationships/hyperlink" Target="javascript:StateWiseReport('01/04/2015','09/02/2022','728','0'%20);" TargetMode="External"/><Relationship Id="rId118" Type="http://schemas.openxmlformats.org/officeDocument/2006/relationships/hyperlink" Target="javascript:TownWiseReport('01/04/2015','09/02/2022','0','29','555','0'%20);" TargetMode="External"/><Relationship Id="rId134" Type="http://schemas.openxmlformats.org/officeDocument/2006/relationships/hyperlink" Target="javascript:TownWiseReport('01/04/2015','09/02/2022','0','29','571','0'%20);" TargetMode="External"/><Relationship Id="rId139" Type="http://schemas.openxmlformats.org/officeDocument/2006/relationships/hyperlink" Target="javascript:TownWiseReport('01/04/2015','09/02/2022','0','29','576','0'%20);" TargetMode="External"/><Relationship Id="rId80" Type="http://schemas.openxmlformats.org/officeDocument/2006/relationships/hyperlink" Target="javascript:StateWiseReport('01/04/2015','09/02/2022','210','0'%20);" TargetMode="External"/><Relationship Id="rId85" Type="http://schemas.openxmlformats.org/officeDocument/2006/relationships/hyperlink" Target="javascript:StateWiseReport('01/04/2015','09/02/2022','233','0'%20);" TargetMode="External"/><Relationship Id="rId12" Type="http://schemas.openxmlformats.org/officeDocument/2006/relationships/hyperlink" Target="javascript:StateWiseReport('01/04/2015','09/02/2022','18','0'%20);" TargetMode="External"/><Relationship Id="rId17" Type="http://schemas.openxmlformats.org/officeDocument/2006/relationships/hyperlink" Target="javascript:StateWiseReport('01/04/2015','09/02/2022','26','0'%20);" TargetMode="External"/><Relationship Id="rId33" Type="http://schemas.openxmlformats.org/officeDocument/2006/relationships/hyperlink" Target="javascript:StateWiseReport('01/04/2015','09/02/2022','54','0'%20);" TargetMode="External"/><Relationship Id="rId38" Type="http://schemas.openxmlformats.org/officeDocument/2006/relationships/hyperlink" Target="javascript:StateWiseReport('01/04/2015','09/02/2022','67','0'%20);" TargetMode="External"/><Relationship Id="rId59" Type="http://schemas.openxmlformats.org/officeDocument/2006/relationships/hyperlink" Target="javascript:StateWiseReport('01/04/2015','09/02/2022','96','0'%20);" TargetMode="External"/><Relationship Id="rId103" Type="http://schemas.openxmlformats.org/officeDocument/2006/relationships/hyperlink" Target="javascript:StateWiseReport('01/04/2015','09/02/2022','717','0'%20);" TargetMode="External"/><Relationship Id="rId108" Type="http://schemas.openxmlformats.org/officeDocument/2006/relationships/hyperlink" Target="javascript:StateWiseReport('01/04/2015','09/02/2022','723','0'%20);" TargetMode="External"/><Relationship Id="rId124" Type="http://schemas.openxmlformats.org/officeDocument/2006/relationships/hyperlink" Target="javascript:TownWiseReport('01/04/2015','09/02/2022','0','29','561','0'%20);" TargetMode="External"/><Relationship Id="rId129" Type="http://schemas.openxmlformats.org/officeDocument/2006/relationships/hyperlink" Target="javascript:TownWiseReport('01/04/2015','09/02/2022','0','29','566','0'%20);" TargetMode="External"/><Relationship Id="rId54" Type="http://schemas.openxmlformats.org/officeDocument/2006/relationships/hyperlink" Target="javascript:StateWiseReport('01/04/2015','09/02/2022','88','0'%20);" TargetMode="External"/><Relationship Id="rId70" Type="http://schemas.openxmlformats.org/officeDocument/2006/relationships/hyperlink" Target="javascript:StateWiseReport('01/04/2015','09/02/2022','147','0'%20);" TargetMode="External"/><Relationship Id="rId75" Type="http://schemas.openxmlformats.org/officeDocument/2006/relationships/hyperlink" Target="javascript:StateWiseReport('01/04/2015','09/02/2022','192','0'%20);" TargetMode="External"/><Relationship Id="rId91" Type="http://schemas.openxmlformats.org/officeDocument/2006/relationships/hyperlink" Target="javascript:StateWiseReport('01/04/2015','09/02/2022','520','0'%20);" TargetMode="External"/><Relationship Id="rId96" Type="http://schemas.openxmlformats.org/officeDocument/2006/relationships/hyperlink" Target="javascript:StateWiseReport('01/04/2015','09/02/2022','577','0'%20);" TargetMode="External"/><Relationship Id="rId140" Type="http://schemas.openxmlformats.org/officeDocument/2006/relationships/hyperlink" Target="javascript:TownWiseReport('01/04/2015','09/02/2022','0','29','577','0'%20);" TargetMode="External"/><Relationship Id="rId145" Type="http://schemas.openxmlformats.org/officeDocument/2006/relationships/hyperlink" Target="javascript:TownWiseReport('01/04/2015','09/02/2022','0','29','582','0'%20);" TargetMode="External"/><Relationship Id="rId1" Type="http://schemas.openxmlformats.org/officeDocument/2006/relationships/hyperlink" Target="javascript:StateWiseReport('01/04/2015','09/02/2022','2','0'%20);" TargetMode="External"/><Relationship Id="rId6" Type="http://schemas.openxmlformats.org/officeDocument/2006/relationships/hyperlink" Target="javascript:StateWiseReport('01/04/2015','09/02/2022','9','0'%20);" TargetMode="External"/><Relationship Id="rId23" Type="http://schemas.openxmlformats.org/officeDocument/2006/relationships/hyperlink" Target="javascript:StateWiseReport('01/04/2015','09/02/2022','35','0'%20);" TargetMode="External"/><Relationship Id="rId28" Type="http://schemas.openxmlformats.org/officeDocument/2006/relationships/hyperlink" Target="javascript:StateWiseReport('01/04/2015','09/02/2022','44','0'%20);" TargetMode="External"/><Relationship Id="rId49" Type="http://schemas.openxmlformats.org/officeDocument/2006/relationships/hyperlink" Target="javascript:StateWiseReport('01/04/2015','09/02/2022','82','0'%20);" TargetMode="External"/><Relationship Id="rId114" Type="http://schemas.openxmlformats.org/officeDocument/2006/relationships/hyperlink" Target="javascript:StateWiseReport('01/04/2015','09/02/2022','729','0'%20);" TargetMode="External"/><Relationship Id="rId119" Type="http://schemas.openxmlformats.org/officeDocument/2006/relationships/hyperlink" Target="javascript:TownWiseReport('01/04/2015','09/02/2022','0','29','556','0'%20);" TargetMode="External"/><Relationship Id="rId44" Type="http://schemas.openxmlformats.org/officeDocument/2006/relationships/hyperlink" Target="javascript:StateWiseReport('01/04/2015','09/02/2022','77','0'%20);" TargetMode="External"/><Relationship Id="rId60" Type="http://schemas.openxmlformats.org/officeDocument/2006/relationships/hyperlink" Target="javascript:StateWiseReport('01/04/2015','09/02/2022','97','0'%20);" TargetMode="External"/><Relationship Id="rId65" Type="http://schemas.openxmlformats.org/officeDocument/2006/relationships/hyperlink" Target="javascript:StateWiseReport('01/04/2015','09/02/2022','109','0'%20);" TargetMode="External"/><Relationship Id="rId81" Type="http://schemas.openxmlformats.org/officeDocument/2006/relationships/hyperlink" Target="javascript:StateWiseReport('01/04/2015','09/02/2022','213','0'%20);" TargetMode="External"/><Relationship Id="rId86" Type="http://schemas.openxmlformats.org/officeDocument/2006/relationships/hyperlink" Target="javascript:StateWiseReport('01/04/2015','09/02/2022','297','0'%20);" TargetMode="External"/><Relationship Id="rId130" Type="http://schemas.openxmlformats.org/officeDocument/2006/relationships/hyperlink" Target="javascript:TownWiseReport('01/04/2015','09/02/2022','0','29','567','0'%20);" TargetMode="External"/><Relationship Id="rId135" Type="http://schemas.openxmlformats.org/officeDocument/2006/relationships/hyperlink" Target="javascript:TownWiseReport('01/04/2015','09/02/2022','0','29','572','0'%20);" TargetMode="External"/><Relationship Id="rId13" Type="http://schemas.openxmlformats.org/officeDocument/2006/relationships/hyperlink" Target="javascript:StateWiseReport('01/04/2015','09/02/2022','19','0'%20);" TargetMode="External"/><Relationship Id="rId18" Type="http://schemas.openxmlformats.org/officeDocument/2006/relationships/hyperlink" Target="javascript:StateWiseReport('01/04/2015','09/02/2022','27','0'%20);" TargetMode="External"/><Relationship Id="rId39" Type="http://schemas.openxmlformats.org/officeDocument/2006/relationships/hyperlink" Target="javascript:StateWiseReport('01/04/2015','09/02/2022','71','0'%20);" TargetMode="External"/><Relationship Id="rId109" Type="http://schemas.openxmlformats.org/officeDocument/2006/relationships/hyperlink" Target="javascript:StateWiseReport('01/04/2015','09/02/2022','724','0'%20);" TargetMode="External"/><Relationship Id="rId34" Type="http://schemas.openxmlformats.org/officeDocument/2006/relationships/hyperlink" Target="javascript:StateWiseReport('01/04/2015','09/02/2022','55','0'%20);" TargetMode="External"/><Relationship Id="rId50" Type="http://schemas.openxmlformats.org/officeDocument/2006/relationships/hyperlink" Target="javascript:StateWiseReport('01/04/2015','09/02/2022','83','0'%20);" TargetMode="External"/><Relationship Id="rId55" Type="http://schemas.openxmlformats.org/officeDocument/2006/relationships/hyperlink" Target="javascript:StateWiseReport('01/04/2015','09/02/2022','91','0'%20);" TargetMode="External"/><Relationship Id="rId76" Type="http://schemas.openxmlformats.org/officeDocument/2006/relationships/hyperlink" Target="javascript:StateWiseReport('01/04/2015','09/02/2022','196','0'%20);" TargetMode="External"/><Relationship Id="rId97" Type="http://schemas.openxmlformats.org/officeDocument/2006/relationships/hyperlink" Target="javascript:StateWiseReport('01/04/2015','09/02/2022','581','0'%20);" TargetMode="External"/><Relationship Id="rId104" Type="http://schemas.openxmlformats.org/officeDocument/2006/relationships/hyperlink" Target="javascript:StateWiseReport('01/04/2015','09/02/2022','718','0'%20);" TargetMode="External"/><Relationship Id="rId120" Type="http://schemas.openxmlformats.org/officeDocument/2006/relationships/hyperlink" Target="javascript:TownWiseReport('01/04/2015','09/02/2022','0','29','557','0'%20);" TargetMode="External"/><Relationship Id="rId125" Type="http://schemas.openxmlformats.org/officeDocument/2006/relationships/hyperlink" Target="javascript:TownWiseReport('01/04/2015','09/02/2022','0','29','562','0'%20);" TargetMode="External"/><Relationship Id="rId141" Type="http://schemas.openxmlformats.org/officeDocument/2006/relationships/hyperlink" Target="javascript:TownWiseReport('01/04/2015','09/02/2022','0','29','578','0'%20);" TargetMode="External"/><Relationship Id="rId146" Type="http://schemas.openxmlformats.org/officeDocument/2006/relationships/hyperlink" Target="javascript:TownWiseReport('01/04/2015','09/02/2022','0','29','583','0'%20);" TargetMode="External"/><Relationship Id="rId7" Type="http://schemas.openxmlformats.org/officeDocument/2006/relationships/hyperlink" Target="javascript:StateWiseReport('01/04/2015','09/02/2022','12','0'%20);" TargetMode="External"/><Relationship Id="rId71" Type="http://schemas.openxmlformats.org/officeDocument/2006/relationships/hyperlink" Target="javascript:StateWiseReport('01/04/2015','09/02/2022','186','0'%20);" TargetMode="External"/><Relationship Id="rId92" Type="http://schemas.openxmlformats.org/officeDocument/2006/relationships/hyperlink" Target="javascript:StateWiseReport('01/04/2015','09/02/2022','521','0'%20);" TargetMode="External"/><Relationship Id="rId2" Type="http://schemas.openxmlformats.org/officeDocument/2006/relationships/hyperlink" Target="javascript:StateWiseReport('01/04/2015','09/02/2022','3','0'%20);" TargetMode="External"/><Relationship Id="rId29" Type="http://schemas.openxmlformats.org/officeDocument/2006/relationships/hyperlink" Target="javascript:StateWiseReport('01/04/2015','09/02/2022','45','0'%20);" TargetMode="External"/><Relationship Id="rId24" Type="http://schemas.openxmlformats.org/officeDocument/2006/relationships/hyperlink" Target="javascript:StateWiseReport('01/04/2015','09/02/2022','36','0'%20);" TargetMode="External"/><Relationship Id="rId40" Type="http://schemas.openxmlformats.org/officeDocument/2006/relationships/hyperlink" Target="javascript:StateWiseReport('01/04/2015','09/02/2022','72','0'%20);" TargetMode="External"/><Relationship Id="rId45" Type="http://schemas.openxmlformats.org/officeDocument/2006/relationships/hyperlink" Target="javascript:StateWiseReport('01/04/2015','09/02/2022','78','0'%20);" TargetMode="External"/><Relationship Id="rId66" Type="http://schemas.openxmlformats.org/officeDocument/2006/relationships/hyperlink" Target="javascript:StateWiseReport('01/04/2015','09/02/2022','119','0'%20);" TargetMode="External"/><Relationship Id="rId87" Type="http://schemas.openxmlformats.org/officeDocument/2006/relationships/hyperlink" Target="javascript:StateWiseReport('01/04/2015','09/02/2022','501','0'%20);" TargetMode="External"/><Relationship Id="rId110" Type="http://schemas.openxmlformats.org/officeDocument/2006/relationships/hyperlink" Target="javascript:StateWiseReport('01/04/2015','09/02/2022','725','0'%20);" TargetMode="External"/><Relationship Id="rId115" Type="http://schemas.openxmlformats.org/officeDocument/2006/relationships/hyperlink" Target="javascript:StateWiseReport('01/04/2015','09/02/2022','731','0'%20);" TargetMode="External"/><Relationship Id="rId131" Type="http://schemas.openxmlformats.org/officeDocument/2006/relationships/hyperlink" Target="javascript:TownWiseReport('01/04/2015','09/02/2022','0','29','568','0'%20);" TargetMode="External"/><Relationship Id="rId136" Type="http://schemas.openxmlformats.org/officeDocument/2006/relationships/hyperlink" Target="javascript:TownWiseReport('01/04/2015','09/02/2022','0','29','573','0'%20);" TargetMode="External"/><Relationship Id="rId61" Type="http://schemas.openxmlformats.org/officeDocument/2006/relationships/hyperlink" Target="javascript:StateWiseReport('01/04/2015','09/02/2022','98','0'%20);" TargetMode="External"/><Relationship Id="rId82" Type="http://schemas.openxmlformats.org/officeDocument/2006/relationships/hyperlink" Target="javascript:StateWiseReport('01/04/2015','09/02/2022','218','0'%20);" TargetMode="External"/><Relationship Id="rId19" Type="http://schemas.openxmlformats.org/officeDocument/2006/relationships/hyperlink" Target="javascript:StateWiseReport('01/04/2015','09/02/2022','28','0'%20);" TargetMode="External"/><Relationship Id="rId14" Type="http://schemas.openxmlformats.org/officeDocument/2006/relationships/hyperlink" Target="javascript:StateWiseReport('01/04/2015','09/02/2022','20','0'%20);" TargetMode="External"/><Relationship Id="rId30" Type="http://schemas.openxmlformats.org/officeDocument/2006/relationships/hyperlink" Target="javascript:StateWiseReport('01/04/2015','09/02/2022','46','0'%20);" TargetMode="External"/><Relationship Id="rId35" Type="http://schemas.openxmlformats.org/officeDocument/2006/relationships/hyperlink" Target="javascript:StateWiseReport('01/04/2015','09/02/2022','56','0'%20);" TargetMode="External"/><Relationship Id="rId56" Type="http://schemas.openxmlformats.org/officeDocument/2006/relationships/hyperlink" Target="javascript:StateWiseReport('01/04/2015','09/02/2022','92','0'%20);" TargetMode="External"/><Relationship Id="rId77" Type="http://schemas.openxmlformats.org/officeDocument/2006/relationships/hyperlink" Target="javascript:StateWiseReport('01/04/2015','09/02/2022','197','0'%20);" TargetMode="External"/><Relationship Id="rId100" Type="http://schemas.openxmlformats.org/officeDocument/2006/relationships/hyperlink" Target="javascript:StateWiseReport('01/04/2015','09/02/2022','595','0'%20);" TargetMode="External"/><Relationship Id="rId105" Type="http://schemas.openxmlformats.org/officeDocument/2006/relationships/hyperlink" Target="javascript:StateWiseReport('01/04/2015','09/02/2022','719','0'%20);" TargetMode="External"/><Relationship Id="rId126" Type="http://schemas.openxmlformats.org/officeDocument/2006/relationships/hyperlink" Target="javascript:TownWiseReport('01/04/2015','09/02/2022','0','29','563','0'%20);" TargetMode="External"/><Relationship Id="rId147" Type="http://schemas.openxmlformats.org/officeDocument/2006/relationships/hyperlink" Target="javascript:TownWiseReport('01/04/2015','09/02/2022','0','29','584','0'%20);" TargetMode="External"/><Relationship Id="rId8" Type="http://schemas.openxmlformats.org/officeDocument/2006/relationships/hyperlink" Target="javascript:StateWiseReport('01/04/2015','09/02/2022','13','0'%20);" TargetMode="External"/><Relationship Id="rId51" Type="http://schemas.openxmlformats.org/officeDocument/2006/relationships/hyperlink" Target="javascript:StateWiseReport('01/04/2015','09/02/2022','84','0'%20);" TargetMode="External"/><Relationship Id="rId72" Type="http://schemas.openxmlformats.org/officeDocument/2006/relationships/hyperlink" Target="javascript:StateWiseReport('01/04/2015','09/02/2022','187','0'%20);" TargetMode="External"/><Relationship Id="rId93" Type="http://schemas.openxmlformats.org/officeDocument/2006/relationships/hyperlink" Target="javascript:StateWiseReport('01/04/2015','09/02/2022','533','0'%20);" TargetMode="External"/><Relationship Id="rId98" Type="http://schemas.openxmlformats.org/officeDocument/2006/relationships/hyperlink" Target="javascript:StateWiseReport('01/04/2015','09/02/2022','584','0'%20);" TargetMode="External"/><Relationship Id="rId121" Type="http://schemas.openxmlformats.org/officeDocument/2006/relationships/hyperlink" Target="javascript:TownWiseReport('01/04/2015','09/02/2022','0','29','558','0'%20);" TargetMode="External"/><Relationship Id="rId142" Type="http://schemas.openxmlformats.org/officeDocument/2006/relationships/hyperlink" Target="javascript:TownWiseReport('01/04/2015','09/02/2022','0','29','579','0'%20);" TargetMode="External"/><Relationship Id="rId3" Type="http://schemas.openxmlformats.org/officeDocument/2006/relationships/hyperlink" Target="javascript:StateWiseReport('01/04/2015','09/02/2022','5','0'%20);" TargetMode="External"/><Relationship Id="rId25" Type="http://schemas.openxmlformats.org/officeDocument/2006/relationships/hyperlink" Target="javascript:StateWiseReport('01/04/2015','09/02/2022','39','0'%20);" TargetMode="External"/><Relationship Id="rId46" Type="http://schemas.openxmlformats.org/officeDocument/2006/relationships/hyperlink" Target="javascript:StateWiseReport('01/04/2015','09/02/2022','79','0'%20);" TargetMode="External"/><Relationship Id="rId67" Type="http://schemas.openxmlformats.org/officeDocument/2006/relationships/hyperlink" Target="javascript:StateWiseReport('01/04/2015','09/02/2022','126','0'%20);" TargetMode="External"/><Relationship Id="rId116" Type="http://schemas.openxmlformats.org/officeDocument/2006/relationships/hyperlink" Target="javascript:StateWiseReport('01/04/2015','09/02/2022','732','0'%20);" TargetMode="External"/><Relationship Id="rId137" Type="http://schemas.openxmlformats.org/officeDocument/2006/relationships/hyperlink" Target="javascript:TownWiseReport('01/04/2015','09/02/2022','0','29','574','0'%20);" TargetMode="External"/><Relationship Id="rId20" Type="http://schemas.openxmlformats.org/officeDocument/2006/relationships/hyperlink" Target="javascript:StateWiseReport('01/04/2015','09/02/2022','30','0'%20);" TargetMode="External"/><Relationship Id="rId41" Type="http://schemas.openxmlformats.org/officeDocument/2006/relationships/hyperlink" Target="javascript:StateWiseReport('01/04/2015','09/02/2022','73','0'%20);" TargetMode="External"/><Relationship Id="rId62" Type="http://schemas.openxmlformats.org/officeDocument/2006/relationships/hyperlink" Target="javascript:StateWiseReport('01/04/2015','09/02/2022','99','0'%20);" TargetMode="External"/><Relationship Id="rId83" Type="http://schemas.openxmlformats.org/officeDocument/2006/relationships/hyperlink" Target="javascript:StateWiseReport('01/04/2015','09/02/2022','224','0'%20);" TargetMode="External"/><Relationship Id="rId88" Type="http://schemas.openxmlformats.org/officeDocument/2006/relationships/hyperlink" Target="javascript:StateWiseReport('01/04/2015','09/02/2022','515','0'%20);" TargetMode="External"/><Relationship Id="rId111" Type="http://schemas.openxmlformats.org/officeDocument/2006/relationships/hyperlink" Target="javascript:StateWiseReport('01/04/2015','09/02/2022','726','0'%20);" TargetMode="External"/><Relationship Id="rId132" Type="http://schemas.openxmlformats.org/officeDocument/2006/relationships/hyperlink" Target="javascript:TownWiseReport('01/04/2015','09/02/2022','0','29','569','0'%20);" TargetMode="External"/><Relationship Id="rId15" Type="http://schemas.openxmlformats.org/officeDocument/2006/relationships/hyperlink" Target="javascript:StateWiseReport('01/04/2015','09/02/2022','24','0'%20);" TargetMode="External"/><Relationship Id="rId36" Type="http://schemas.openxmlformats.org/officeDocument/2006/relationships/hyperlink" Target="javascript:StateWiseReport('01/04/2015','09/02/2022','60','0'%20);" TargetMode="External"/><Relationship Id="rId57" Type="http://schemas.openxmlformats.org/officeDocument/2006/relationships/hyperlink" Target="javascript:StateWiseReport('01/04/2015','09/02/2022','93','0'%20);" TargetMode="External"/><Relationship Id="rId106" Type="http://schemas.openxmlformats.org/officeDocument/2006/relationships/hyperlink" Target="javascript:StateWiseReport('01/04/2015','09/02/2022','720','0'%20);" TargetMode="External"/><Relationship Id="rId127" Type="http://schemas.openxmlformats.org/officeDocument/2006/relationships/hyperlink" Target="javascript:TownWiseReport('01/04/2015','09/02/2022','0','29','564','0'%20);" TargetMode="External"/><Relationship Id="rId10" Type="http://schemas.openxmlformats.org/officeDocument/2006/relationships/hyperlink" Target="javascript:StateWiseReport('01/04/2015','09/02/2022','16','0'%20);" TargetMode="External"/><Relationship Id="rId31" Type="http://schemas.openxmlformats.org/officeDocument/2006/relationships/hyperlink" Target="javascript:StateWiseReport('01/04/2015','09/02/2022','48','0'%20);" TargetMode="External"/><Relationship Id="rId52" Type="http://schemas.openxmlformats.org/officeDocument/2006/relationships/hyperlink" Target="javascript:StateWiseReport('01/04/2015','09/02/2022','85','0'%20);" TargetMode="External"/><Relationship Id="rId73" Type="http://schemas.openxmlformats.org/officeDocument/2006/relationships/hyperlink" Target="javascript:StateWiseReport('01/04/2015','09/02/2022','189','0'%20);" TargetMode="External"/><Relationship Id="rId78" Type="http://schemas.openxmlformats.org/officeDocument/2006/relationships/hyperlink" Target="javascript:StateWiseReport('01/04/2015','09/02/2022','207','0'%20);" TargetMode="External"/><Relationship Id="rId94" Type="http://schemas.openxmlformats.org/officeDocument/2006/relationships/hyperlink" Target="javascript:StateWiseReport('01/04/2015','09/02/2022','537','0'%20);" TargetMode="External"/><Relationship Id="rId99" Type="http://schemas.openxmlformats.org/officeDocument/2006/relationships/hyperlink" Target="javascript:StateWiseReport('01/04/2015','09/02/2022','591','0'%20);" TargetMode="External"/><Relationship Id="rId101" Type="http://schemas.openxmlformats.org/officeDocument/2006/relationships/hyperlink" Target="javascript:StateWiseReport('01/04/2015','09/02/2022','602','0'%20);" TargetMode="External"/><Relationship Id="rId122" Type="http://schemas.openxmlformats.org/officeDocument/2006/relationships/hyperlink" Target="javascript:TownWiseReport('01/04/2015','09/02/2022','0','29','559','0'%20);" TargetMode="External"/><Relationship Id="rId143" Type="http://schemas.openxmlformats.org/officeDocument/2006/relationships/hyperlink" Target="javascript:TownWiseReport('01/04/2015','09/02/2022','0','29','580','0'%20);" TargetMode="External"/><Relationship Id="rId4" Type="http://schemas.openxmlformats.org/officeDocument/2006/relationships/hyperlink" Target="javascript:StateWiseReport('01/04/2015','09/02/2022','6','0'%20);" TargetMode="External"/><Relationship Id="rId9" Type="http://schemas.openxmlformats.org/officeDocument/2006/relationships/hyperlink" Target="javascript:StateWiseReport('01/04/2015','09/02/2022','15','0'%20);" TargetMode="External"/><Relationship Id="rId26" Type="http://schemas.openxmlformats.org/officeDocument/2006/relationships/hyperlink" Target="javascript:StateWiseReport('01/04/2015','09/02/2022','40','0'%20);" TargetMode="External"/><Relationship Id="rId47" Type="http://schemas.openxmlformats.org/officeDocument/2006/relationships/hyperlink" Target="javascript:StateWiseReport('01/04/2015','09/02/2022','80','0'%20);" TargetMode="External"/><Relationship Id="rId68" Type="http://schemas.openxmlformats.org/officeDocument/2006/relationships/hyperlink" Target="javascript:StateWiseReport('01/04/2015','09/02/2022','140','0'%20);" TargetMode="External"/><Relationship Id="rId89" Type="http://schemas.openxmlformats.org/officeDocument/2006/relationships/hyperlink" Target="javascript:StateWiseReport('01/04/2015','09/02/2022','518','0'%20);" TargetMode="External"/><Relationship Id="rId112" Type="http://schemas.openxmlformats.org/officeDocument/2006/relationships/hyperlink" Target="javascript:StateWiseReport('01/04/2015','09/02/2022','727','0'%20);" TargetMode="External"/><Relationship Id="rId133" Type="http://schemas.openxmlformats.org/officeDocument/2006/relationships/hyperlink" Target="javascript:TownWiseReport('01/04/2015','09/02/2022','0','29','570','0'%20);" TargetMode="External"/><Relationship Id="rId16" Type="http://schemas.openxmlformats.org/officeDocument/2006/relationships/hyperlink" Target="javascript:StateWiseReport('01/04/2015','09/02/2022','25','0'%20);" TargetMode="External"/><Relationship Id="rId37" Type="http://schemas.openxmlformats.org/officeDocument/2006/relationships/hyperlink" Target="javascript:StateWiseReport('01/04/2015','09/02/2022','63','0'%20);" TargetMode="External"/><Relationship Id="rId58" Type="http://schemas.openxmlformats.org/officeDocument/2006/relationships/hyperlink" Target="javascript:StateWiseReport('01/04/2015','09/02/2022','94','0'%20);" TargetMode="External"/><Relationship Id="rId79" Type="http://schemas.openxmlformats.org/officeDocument/2006/relationships/hyperlink" Target="javascript:StateWiseReport('01/04/2015','09/02/2022','209','0'%20);" TargetMode="External"/><Relationship Id="rId102" Type="http://schemas.openxmlformats.org/officeDocument/2006/relationships/hyperlink" Target="javascript:StateWiseReport('01/04/2015','09/02/2022','716','0'%20);" TargetMode="External"/><Relationship Id="rId123" Type="http://schemas.openxmlformats.org/officeDocument/2006/relationships/hyperlink" Target="javascript:TownWiseReport('01/04/2015','09/02/2022','0','29','560','0'%20);" TargetMode="External"/><Relationship Id="rId144" Type="http://schemas.openxmlformats.org/officeDocument/2006/relationships/hyperlink" Target="javascript:TownWiseReport('01/04/2015','09/02/2022','0','29','581','0'%20);" TargetMode="External"/></Relationships>
</file>

<file path=xl/worksheets/_rels/sheet4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workbookViewId="0">
      <selection activeCell="Q10" sqref="Q10"/>
    </sheetView>
  </sheetViews>
  <sheetFormatPr defaultRowHeight="15"/>
  <cols>
    <col min="1" max="1" width="4.5703125" customWidth="1"/>
    <col min="2" max="2" width="35" customWidth="1"/>
    <col min="3" max="3" width="10.140625" customWidth="1"/>
    <col min="4" max="4" width="10" customWidth="1"/>
    <col min="5" max="6" width="14.7109375" customWidth="1"/>
    <col min="11" max="11" width="12" customWidth="1"/>
  </cols>
  <sheetData>
    <row r="1" spans="1:12" ht="15.75">
      <c r="A1" s="371" t="s">
        <v>1699</v>
      </c>
      <c r="B1" s="371"/>
      <c r="C1" s="371"/>
      <c r="D1" s="371"/>
      <c r="E1" s="371"/>
      <c r="F1" s="371"/>
      <c r="G1" s="371"/>
      <c r="H1" s="371"/>
      <c r="I1" s="371"/>
      <c r="J1" s="371"/>
      <c r="K1" s="371"/>
      <c r="L1" s="371"/>
    </row>
    <row r="2" spans="1:12" ht="15.75">
      <c r="A2" s="372" t="s">
        <v>326</v>
      </c>
      <c r="B2" s="372"/>
      <c r="C2" s="372"/>
      <c r="D2" s="372"/>
      <c r="E2" s="372"/>
      <c r="F2" s="372"/>
      <c r="G2" s="372"/>
      <c r="H2" s="372"/>
      <c r="I2" s="372"/>
      <c r="J2" s="373"/>
      <c r="K2" s="373"/>
      <c r="L2" s="373"/>
    </row>
    <row r="3" spans="1:12">
      <c r="A3" s="374" t="s">
        <v>327</v>
      </c>
      <c r="B3" s="374" t="s">
        <v>328</v>
      </c>
      <c r="C3" s="376" t="s">
        <v>329</v>
      </c>
      <c r="D3" s="377"/>
      <c r="E3" s="377"/>
      <c r="F3" s="378"/>
      <c r="G3" s="376" t="s">
        <v>330</v>
      </c>
      <c r="H3" s="377"/>
      <c r="I3" s="378"/>
      <c r="J3" s="379" t="s">
        <v>331</v>
      </c>
      <c r="K3" s="380"/>
      <c r="L3" s="381"/>
    </row>
    <row r="4" spans="1:12" ht="60">
      <c r="A4" s="375"/>
      <c r="B4" s="375"/>
      <c r="C4" s="215" t="s">
        <v>332</v>
      </c>
      <c r="D4" s="215" t="s">
        <v>333</v>
      </c>
      <c r="E4" s="215" t="s">
        <v>334</v>
      </c>
      <c r="F4" s="215" t="s">
        <v>335</v>
      </c>
      <c r="G4" s="215" t="s">
        <v>336</v>
      </c>
      <c r="H4" s="215" t="s">
        <v>337</v>
      </c>
      <c r="I4" s="215" t="s">
        <v>338</v>
      </c>
      <c r="J4" s="216" t="s">
        <v>336</v>
      </c>
      <c r="K4" s="216" t="s">
        <v>337</v>
      </c>
      <c r="L4" s="216" t="s">
        <v>339</v>
      </c>
    </row>
    <row r="5" spans="1:12" ht="16.5">
      <c r="A5" s="217">
        <v>1</v>
      </c>
      <c r="B5" s="218" t="s">
        <v>217</v>
      </c>
      <c r="C5" s="219">
        <v>1586</v>
      </c>
      <c r="D5" s="219">
        <v>4</v>
      </c>
      <c r="E5" s="219">
        <f>SUM(C5+D5)</f>
        <v>1590</v>
      </c>
      <c r="F5" s="219">
        <v>860</v>
      </c>
      <c r="G5" s="219">
        <v>134</v>
      </c>
      <c r="H5" s="219">
        <v>7</v>
      </c>
      <c r="I5" s="219">
        <f>G5+H5</f>
        <v>141</v>
      </c>
      <c r="J5" s="220">
        <v>50</v>
      </c>
      <c r="K5" s="220">
        <v>0</v>
      </c>
      <c r="L5" s="220">
        <f>J5+K5</f>
        <v>50</v>
      </c>
    </row>
    <row r="6" spans="1:12" ht="16.5">
      <c r="A6" s="217">
        <v>2</v>
      </c>
      <c r="B6" s="218" t="s">
        <v>218</v>
      </c>
      <c r="C6" s="219">
        <v>2567</v>
      </c>
      <c r="D6" s="219">
        <v>84</v>
      </c>
      <c r="E6" s="219">
        <f t="shared" ref="E6:E54" si="0">SUM(C6+D6)</f>
        <v>2651</v>
      </c>
      <c r="F6" s="219">
        <v>1861</v>
      </c>
      <c r="G6" s="219">
        <v>154</v>
      </c>
      <c r="H6" s="219">
        <v>11</v>
      </c>
      <c r="I6" s="219">
        <f t="shared" ref="I6:I54" si="1">G6+H6</f>
        <v>165</v>
      </c>
      <c r="J6" s="220">
        <v>30</v>
      </c>
      <c r="K6" s="220">
        <v>20</v>
      </c>
      <c r="L6" s="220">
        <f t="shared" ref="L6:L54" si="2">J6+K6</f>
        <v>50</v>
      </c>
    </row>
    <row r="7" spans="1:12" ht="16.5">
      <c r="A7" s="217">
        <v>3</v>
      </c>
      <c r="B7" s="218" t="s">
        <v>219</v>
      </c>
      <c r="C7" s="219">
        <v>268</v>
      </c>
      <c r="D7" s="219">
        <v>12</v>
      </c>
      <c r="E7" s="219">
        <f t="shared" si="0"/>
        <v>280</v>
      </c>
      <c r="F7" s="219">
        <v>245</v>
      </c>
      <c r="G7" s="219">
        <v>74</v>
      </c>
      <c r="H7" s="219">
        <v>0</v>
      </c>
      <c r="I7" s="219">
        <f t="shared" si="1"/>
        <v>74</v>
      </c>
      <c r="J7" s="220">
        <v>8</v>
      </c>
      <c r="K7" s="220">
        <v>16</v>
      </c>
      <c r="L7" s="220">
        <f t="shared" si="2"/>
        <v>24</v>
      </c>
    </row>
    <row r="8" spans="1:12" ht="16.5">
      <c r="A8" s="217">
        <v>4</v>
      </c>
      <c r="B8" s="218" t="s">
        <v>220</v>
      </c>
      <c r="C8" s="219">
        <v>1118</v>
      </c>
      <c r="D8" s="219">
        <v>146</v>
      </c>
      <c r="E8" s="219">
        <f t="shared" si="0"/>
        <v>1264</v>
      </c>
      <c r="F8" s="219">
        <v>400</v>
      </c>
      <c r="G8" s="219">
        <v>69</v>
      </c>
      <c r="H8" s="219">
        <v>7</v>
      </c>
      <c r="I8" s="219">
        <f t="shared" si="1"/>
        <v>76</v>
      </c>
      <c r="J8" s="220">
        <v>12</v>
      </c>
      <c r="K8" s="220">
        <v>3</v>
      </c>
      <c r="L8" s="220">
        <f t="shared" si="2"/>
        <v>15</v>
      </c>
    </row>
    <row r="9" spans="1:12" ht="16.5">
      <c r="A9" s="217">
        <v>5</v>
      </c>
      <c r="B9" s="218" t="s">
        <v>224</v>
      </c>
      <c r="C9" s="219">
        <v>83</v>
      </c>
      <c r="D9" s="219">
        <v>0</v>
      </c>
      <c r="E9" s="219">
        <f t="shared" si="0"/>
        <v>83</v>
      </c>
      <c r="F9" s="219">
        <v>0</v>
      </c>
      <c r="G9" s="219">
        <v>12</v>
      </c>
      <c r="H9" s="219">
        <v>0</v>
      </c>
      <c r="I9" s="219">
        <f t="shared" si="1"/>
        <v>12</v>
      </c>
      <c r="J9" s="220">
        <v>0</v>
      </c>
      <c r="K9" s="220">
        <v>1</v>
      </c>
      <c r="L9" s="220">
        <v>1</v>
      </c>
    </row>
    <row r="10" spans="1:12" ht="16.5">
      <c r="A10" s="217">
        <v>6</v>
      </c>
      <c r="B10" s="218" t="s">
        <v>225</v>
      </c>
      <c r="C10" s="219">
        <v>39</v>
      </c>
      <c r="D10" s="219">
        <v>5</v>
      </c>
      <c r="E10" s="219">
        <f t="shared" si="0"/>
        <v>44</v>
      </c>
      <c r="F10" s="219">
        <v>6</v>
      </c>
      <c r="G10" s="219">
        <v>0</v>
      </c>
      <c r="H10" s="219">
        <v>0</v>
      </c>
      <c r="I10" s="219">
        <f t="shared" si="1"/>
        <v>0</v>
      </c>
      <c r="J10" s="220">
        <v>0</v>
      </c>
      <c r="K10" s="220">
        <v>0</v>
      </c>
      <c r="L10" s="220">
        <f t="shared" si="2"/>
        <v>0</v>
      </c>
    </row>
    <row r="11" spans="1:12" ht="16.5">
      <c r="A11" s="217">
        <v>7</v>
      </c>
      <c r="B11" s="218" t="s">
        <v>226</v>
      </c>
      <c r="C11" s="219">
        <v>38</v>
      </c>
      <c r="D11" s="219">
        <v>0</v>
      </c>
      <c r="E11" s="219">
        <f t="shared" si="0"/>
        <v>38</v>
      </c>
      <c r="F11" s="219">
        <v>0</v>
      </c>
      <c r="G11" s="219">
        <v>12</v>
      </c>
      <c r="H11" s="219">
        <v>0</v>
      </c>
      <c r="I11" s="219">
        <f t="shared" si="1"/>
        <v>12</v>
      </c>
      <c r="J11" s="220">
        <v>0</v>
      </c>
      <c r="K11" s="220">
        <v>0</v>
      </c>
      <c r="L11" s="220">
        <f t="shared" si="2"/>
        <v>0</v>
      </c>
    </row>
    <row r="12" spans="1:12" ht="16.5">
      <c r="A12" s="217">
        <v>8</v>
      </c>
      <c r="B12" s="218" t="s">
        <v>227</v>
      </c>
      <c r="C12" s="219">
        <v>39</v>
      </c>
      <c r="D12" s="219">
        <v>2</v>
      </c>
      <c r="E12" s="219">
        <f t="shared" si="0"/>
        <v>41</v>
      </c>
      <c r="F12" s="219">
        <v>0</v>
      </c>
      <c r="G12" s="219">
        <v>7</v>
      </c>
      <c r="H12" s="219">
        <v>1</v>
      </c>
      <c r="I12" s="219">
        <f t="shared" si="1"/>
        <v>8</v>
      </c>
      <c r="J12" s="220">
        <v>0</v>
      </c>
      <c r="K12" s="220">
        <v>0</v>
      </c>
      <c r="L12" s="220">
        <f t="shared" si="2"/>
        <v>0</v>
      </c>
    </row>
    <row r="13" spans="1:12" ht="16.5">
      <c r="A13" s="217">
        <v>9</v>
      </c>
      <c r="B13" s="218" t="s">
        <v>228</v>
      </c>
      <c r="C13" s="219">
        <v>86</v>
      </c>
      <c r="D13" s="219">
        <v>0</v>
      </c>
      <c r="E13" s="219">
        <f t="shared" si="0"/>
        <v>86</v>
      </c>
      <c r="F13" s="219">
        <v>27</v>
      </c>
      <c r="G13" s="219">
        <v>28</v>
      </c>
      <c r="H13" s="219">
        <v>0</v>
      </c>
      <c r="I13" s="219">
        <f t="shared" si="1"/>
        <v>28</v>
      </c>
      <c r="J13" s="220">
        <v>0</v>
      </c>
      <c r="K13" s="220">
        <v>0</v>
      </c>
      <c r="L13" s="220">
        <f t="shared" si="2"/>
        <v>0</v>
      </c>
    </row>
    <row r="14" spans="1:12" ht="16.5">
      <c r="A14" s="217">
        <v>10</v>
      </c>
      <c r="B14" s="218" t="s">
        <v>229</v>
      </c>
      <c r="C14" s="219">
        <v>9</v>
      </c>
      <c r="D14" s="219">
        <v>1</v>
      </c>
      <c r="E14" s="219">
        <f t="shared" si="0"/>
        <v>10</v>
      </c>
      <c r="F14" s="219">
        <v>0</v>
      </c>
      <c r="G14" s="219">
        <v>6</v>
      </c>
      <c r="H14" s="219">
        <v>0</v>
      </c>
      <c r="I14" s="219">
        <f t="shared" si="1"/>
        <v>6</v>
      </c>
      <c r="J14" s="220">
        <v>0</v>
      </c>
      <c r="K14" s="220">
        <v>0</v>
      </c>
      <c r="L14" s="220">
        <f t="shared" si="2"/>
        <v>0</v>
      </c>
    </row>
    <row r="15" spans="1:12" ht="16.5">
      <c r="A15" s="217">
        <v>11</v>
      </c>
      <c r="B15" s="218" t="s">
        <v>230</v>
      </c>
      <c r="C15" s="219">
        <v>0</v>
      </c>
      <c r="D15" s="219">
        <v>0</v>
      </c>
      <c r="E15" s="219">
        <f t="shared" si="0"/>
        <v>0</v>
      </c>
      <c r="F15" s="219">
        <v>0</v>
      </c>
      <c r="G15" s="219">
        <v>2</v>
      </c>
      <c r="H15" s="219">
        <v>0</v>
      </c>
      <c r="I15" s="219">
        <f t="shared" si="1"/>
        <v>2</v>
      </c>
      <c r="J15" s="220">
        <v>0</v>
      </c>
      <c r="K15" s="220">
        <v>0</v>
      </c>
      <c r="L15" s="220">
        <f t="shared" si="2"/>
        <v>0</v>
      </c>
    </row>
    <row r="16" spans="1:12" ht="16.5">
      <c r="A16" s="217">
        <v>12</v>
      </c>
      <c r="B16" s="218" t="s">
        <v>231</v>
      </c>
      <c r="C16" s="221">
        <v>29</v>
      </c>
      <c r="D16" s="221">
        <v>6</v>
      </c>
      <c r="E16" s="219">
        <f t="shared" si="0"/>
        <v>35</v>
      </c>
      <c r="F16" s="219">
        <v>0</v>
      </c>
      <c r="G16" s="221">
        <v>5</v>
      </c>
      <c r="H16" s="221">
        <v>0</v>
      </c>
      <c r="I16" s="219">
        <f t="shared" si="1"/>
        <v>5</v>
      </c>
      <c r="J16" s="220">
        <v>9</v>
      </c>
      <c r="K16" s="220">
        <v>0</v>
      </c>
      <c r="L16" s="220">
        <f t="shared" si="2"/>
        <v>9</v>
      </c>
    </row>
    <row r="17" spans="1:12" ht="16.5">
      <c r="A17" s="217">
        <v>13</v>
      </c>
      <c r="B17" s="218" t="s">
        <v>235</v>
      </c>
      <c r="C17" s="219">
        <v>0</v>
      </c>
      <c r="D17" s="219">
        <v>0</v>
      </c>
      <c r="E17" s="219">
        <f t="shared" si="0"/>
        <v>0</v>
      </c>
      <c r="F17" s="219">
        <v>0</v>
      </c>
      <c r="G17" s="219">
        <v>9</v>
      </c>
      <c r="H17" s="219">
        <v>0</v>
      </c>
      <c r="I17" s="219">
        <f t="shared" si="1"/>
        <v>9</v>
      </c>
      <c r="J17" s="220">
        <v>0</v>
      </c>
      <c r="K17" s="220">
        <v>0</v>
      </c>
      <c r="L17" s="220">
        <f t="shared" si="2"/>
        <v>0</v>
      </c>
    </row>
    <row r="18" spans="1:12" ht="16.5">
      <c r="A18" s="217">
        <v>14</v>
      </c>
      <c r="B18" s="218" t="s">
        <v>236</v>
      </c>
      <c r="C18" s="219">
        <v>84</v>
      </c>
      <c r="D18" s="219">
        <v>0</v>
      </c>
      <c r="E18" s="219">
        <f t="shared" si="0"/>
        <v>84</v>
      </c>
      <c r="F18" s="219">
        <v>50</v>
      </c>
      <c r="G18" s="219">
        <v>46</v>
      </c>
      <c r="H18" s="219">
        <v>0</v>
      </c>
      <c r="I18" s="219">
        <f t="shared" si="1"/>
        <v>46</v>
      </c>
      <c r="J18" s="220">
        <v>5</v>
      </c>
      <c r="K18" s="220">
        <v>0</v>
      </c>
      <c r="L18" s="220">
        <f t="shared" si="2"/>
        <v>5</v>
      </c>
    </row>
    <row r="19" spans="1:12" ht="16.5">
      <c r="A19" s="217">
        <v>15</v>
      </c>
      <c r="B19" s="218" t="s">
        <v>237</v>
      </c>
      <c r="C19" s="219">
        <v>66</v>
      </c>
      <c r="D19" s="219">
        <v>0</v>
      </c>
      <c r="E19" s="219">
        <f t="shared" si="0"/>
        <v>66</v>
      </c>
      <c r="F19" s="219">
        <v>0</v>
      </c>
      <c r="G19" s="219">
        <v>14</v>
      </c>
      <c r="H19" s="219">
        <v>8</v>
      </c>
      <c r="I19" s="219">
        <f t="shared" si="1"/>
        <v>22</v>
      </c>
      <c r="J19" s="220">
        <v>0</v>
      </c>
      <c r="K19" s="220">
        <v>0</v>
      </c>
      <c r="L19" s="220">
        <f t="shared" si="2"/>
        <v>0</v>
      </c>
    </row>
    <row r="20" spans="1:12" ht="16.5">
      <c r="A20" s="217">
        <v>16</v>
      </c>
      <c r="B20" s="218" t="s">
        <v>238</v>
      </c>
      <c r="C20" s="219">
        <v>0</v>
      </c>
      <c r="D20" s="219">
        <v>0</v>
      </c>
      <c r="E20" s="219">
        <f t="shared" si="0"/>
        <v>0</v>
      </c>
      <c r="F20" s="219">
        <v>0</v>
      </c>
      <c r="G20" s="219">
        <v>2</v>
      </c>
      <c r="H20" s="219">
        <v>0</v>
      </c>
      <c r="I20" s="219">
        <f t="shared" si="1"/>
        <v>2</v>
      </c>
      <c r="J20" s="220">
        <v>0</v>
      </c>
      <c r="K20" s="220">
        <v>0</v>
      </c>
      <c r="L20" s="220">
        <f t="shared" si="2"/>
        <v>0</v>
      </c>
    </row>
    <row r="21" spans="1:12" ht="16.5">
      <c r="A21" s="217">
        <v>17</v>
      </c>
      <c r="B21" s="218" t="s">
        <v>239</v>
      </c>
      <c r="C21" s="219">
        <v>0</v>
      </c>
      <c r="D21" s="219">
        <v>0</v>
      </c>
      <c r="E21" s="219">
        <f t="shared" si="0"/>
        <v>0</v>
      </c>
      <c r="F21" s="219">
        <v>0</v>
      </c>
      <c r="G21" s="219">
        <v>2</v>
      </c>
      <c r="H21" s="219">
        <v>0</v>
      </c>
      <c r="I21" s="219">
        <f t="shared" si="1"/>
        <v>2</v>
      </c>
      <c r="J21" s="220">
        <v>0</v>
      </c>
      <c r="K21" s="220">
        <v>0</v>
      </c>
      <c r="L21" s="220">
        <f t="shared" si="2"/>
        <v>0</v>
      </c>
    </row>
    <row r="22" spans="1:12" ht="16.5">
      <c r="A22" s="217">
        <v>18</v>
      </c>
      <c r="B22" s="218" t="s">
        <v>240</v>
      </c>
      <c r="C22" s="219">
        <v>0</v>
      </c>
      <c r="D22" s="219">
        <v>0</v>
      </c>
      <c r="E22" s="219">
        <f t="shared" si="0"/>
        <v>0</v>
      </c>
      <c r="F22" s="219">
        <v>0</v>
      </c>
      <c r="G22" s="219">
        <v>1</v>
      </c>
      <c r="H22" s="219">
        <v>0</v>
      </c>
      <c r="I22" s="219">
        <f t="shared" si="1"/>
        <v>1</v>
      </c>
      <c r="J22" s="220">
        <v>0</v>
      </c>
      <c r="K22" s="220">
        <v>0</v>
      </c>
      <c r="L22" s="220">
        <f t="shared" si="2"/>
        <v>0</v>
      </c>
    </row>
    <row r="23" spans="1:12" ht="16.5">
      <c r="A23" s="217">
        <v>19</v>
      </c>
      <c r="B23" s="218" t="s">
        <v>241</v>
      </c>
      <c r="C23" s="219">
        <v>1</v>
      </c>
      <c r="D23" s="219">
        <v>0</v>
      </c>
      <c r="E23" s="219">
        <f t="shared" si="0"/>
        <v>1</v>
      </c>
      <c r="F23" s="219">
        <v>0</v>
      </c>
      <c r="G23" s="219">
        <v>3</v>
      </c>
      <c r="H23" s="219">
        <v>0</v>
      </c>
      <c r="I23" s="219">
        <f t="shared" si="1"/>
        <v>3</v>
      </c>
      <c r="J23" s="220">
        <v>0</v>
      </c>
      <c r="K23" s="220">
        <v>0</v>
      </c>
      <c r="L23" s="220">
        <f t="shared" si="2"/>
        <v>0</v>
      </c>
    </row>
    <row r="24" spans="1:12" ht="16.5">
      <c r="A24" s="217">
        <v>20</v>
      </c>
      <c r="B24" s="218" t="s">
        <v>242</v>
      </c>
      <c r="C24" s="219">
        <v>0</v>
      </c>
      <c r="D24" s="219">
        <v>0</v>
      </c>
      <c r="E24" s="219">
        <f t="shared" si="0"/>
        <v>0</v>
      </c>
      <c r="F24" s="219">
        <v>0</v>
      </c>
      <c r="G24" s="219">
        <v>0</v>
      </c>
      <c r="H24" s="219">
        <v>0</v>
      </c>
      <c r="I24" s="219">
        <f t="shared" si="1"/>
        <v>0</v>
      </c>
      <c r="J24" s="220">
        <v>0</v>
      </c>
      <c r="K24" s="220">
        <v>0</v>
      </c>
      <c r="L24" s="220">
        <f t="shared" si="2"/>
        <v>0</v>
      </c>
    </row>
    <row r="25" spans="1:12" ht="16.5">
      <c r="A25" s="217">
        <v>21</v>
      </c>
      <c r="B25" s="218" t="s">
        <v>243</v>
      </c>
      <c r="C25" s="219">
        <v>14</v>
      </c>
      <c r="D25" s="219">
        <v>0</v>
      </c>
      <c r="E25" s="219">
        <f t="shared" si="0"/>
        <v>14</v>
      </c>
      <c r="F25" s="219">
        <v>0</v>
      </c>
      <c r="G25" s="219">
        <v>2</v>
      </c>
      <c r="H25" s="219">
        <v>0</v>
      </c>
      <c r="I25" s="219">
        <f t="shared" si="1"/>
        <v>2</v>
      </c>
      <c r="J25" s="220">
        <v>0</v>
      </c>
      <c r="K25" s="220">
        <v>0</v>
      </c>
      <c r="L25" s="220">
        <f t="shared" si="2"/>
        <v>0</v>
      </c>
    </row>
    <row r="26" spans="1:12" ht="16.5">
      <c r="A26" s="217">
        <v>22</v>
      </c>
      <c r="B26" s="222" t="s">
        <v>244</v>
      </c>
      <c r="C26" s="219">
        <v>0</v>
      </c>
      <c r="D26" s="219">
        <v>0</v>
      </c>
      <c r="E26" s="219">
        <f t="shared" si="0"/>
        <v>0</v>
      </c>
      <c r="F26" s="219">
        <v>8</v>
      </c>
      <c r="G26" s="219">
        <v>0</v>
      </c>
      <c r="H26" s="219">
        <v>8</v>
      </c>
      <c r="I26" s="219">
        <f t="shared" si="1"/>
        <v>8</v>
      </c>
      <c r="J26" s="220">
        <v>0</v>
      </c>
      <c r="K26" s="220">
        <v>0</v>
      </c>
      <c r="L26" s="220">
        <f t="shared" si="2"/>
        <v>0</v>
      </c>
    </row>
    <row r="27" spans="1:12" ht="16.5">
      <c r="A27" s="217">
        <v>23</v>
      </c>
      <c r="B27" s="222" t="s">
        <v>245</v>
      </c>
      <c r="C27" s="219">
        <v>0</v>
      </c>
      <c r="D27" s="219">
        <v>0</v>
      </c>
      <c r="E27" s="219">
        <f t="shared" si="0"/>
        <v>0</v>
      </c>
      <c r="F27" s="219">
        <v>0</v>
      </c>
      <c r="G27" s="219">
        <v>5</v>
      </c>
      <c r="H27" s="219">
        <v>0</v>
      </c>
      <c r="I27" s="219">
        <f t="shared" si="1"/>
        <v>5</v>
      </c>
      <c r="J27" s="220">
        <v>0</v>
      </c>
      <c r="K27" s="220">
        <v>0</v>
      </c>
      <c r="L27" s="220">
        <f t="shared" si="2"/>
        <v>0</v>
      </c>
    </row>
    <row r="28" spans="1:12" ht="16.5">
      <c r="A28" s="217">
        <v>24</v>
      </c>
      <c r="B28" s="222" t="s">
        <v>246</v>
      </c>
      <c r="C28" s="219">
        <v>0</v>
      </c>
      <c r="D28" s="219">
        <v>0</v>
      </c>
      <c r="E28" s="219">
        <f t="shared" si="0"/>
        <v>0</v>
      </c>
      <c r="F28" s="219">
        <v>11</v>
      </c>
      <c r="G28" s="219">
        <v>0</v>
      </c>
      <c r="H28" s="219">
        <v>0</v>
      </c>
      <c r="I28" s="219">
        <f t="shared" si="1"/>
        <v>0</v>
      </c>
      <c r="J28" s="220">
        <v>0</v>
      </c>
      <c r="K28" s="220">
        <v>0</v>
      </c>
      <c r="L28" s="220">
        <f t="shared" si="2"/>
        <v>0</v>
      </c>
    </row>
    <row r="29" spans="1:12" ht="16.5">
      <c r="A29" s="217">
        <v>25</v>
      </c>
      <c r="B29" s="218" t="s">
        <v>247</v>
      </c>
      <c r="C29" s="219">
        <v>0</v>
      </c>
      <c r="D29" s="219">
        <v>0</v>
      </c>
      <c r="E29" s="219">
        <f t="shared" si="0"/>
        <v>0</v>
      </c>
      <c r="F29" s="219">
        <v>0</v>
      </c>
      <c r="G29" s="219">
        <v>1</v>
      </c>
      <c r="H29" s="219">
        <v>0</v>
      </c>
      <c r="I29" s="219">
        <f t="shared" si="1"/>
        <v>1</v>
      </c>
      <c r="J29" s="220">
        <v>0</v>
      </c>
      <c r="K29" s="220">
        <v>0</v>
      </c>
      <c r="L29" s="220">
        <f t="shared" si="2"/>
        <v>0</v>
      </c>
    </row>
    <row r="30" spans="1:12" ht="16.5">
      <c r="A30" s="217">
        <v>26</v>
      </c>
      <c r="B30" s="222" t="s">
        <v>248</v>
      </c>
      <c r="C30" s="219">
        <v>0</v>
      </c>
      <c r="D30" s="219">
        <v>0</v>
      </c>
      <c r="E30" s="219">
        <f t="shared" si="0"/>
        <v>0</v>
      </c>
      <c r="F30" s="219">
        <v>0</v>
      </c>
      <c r="G30" s="219">
        <v>0</v>
      </c>
      <c r="H30" s="219">
        <v>0</v>
      </c>
      <c r="I30" s="219">
        <f t="shared" si="1"/>
        <v>0</v>
      </c>
      <c r="J30" s="220">
        <v>1</v>
      </c>
      <c r="K30" s="220">
        <v>0</v>
      </c>
      <c r="L30" s="220">
        <f t="shared" si="2"/>
        <v>1</v>
      </c>
    </row>
    <row r="31" spans="1:12" ht="16.5">
      <c r="A31" s="217">
        <v>27</v>
      </c>
      <c r="B31" s="222" t="s">
        <v>249</v>
      </c>
      <c r="C31" s="219">
        <v>447</v>
      </c>
      <c r="D31" s="219">
        <v>19</v>
      </c>
      <c r="E31" s="219">
        <f t="shared" si="0"/>
        <v>466</v>
      </c>
      <c r="F31" s="219">
        <v>215</v>
      </c>
      <c r="G31" s="219">
        <v>29</v>
      </c>
      <c r="H31" s="219">
        <v>1</v>
      </c>
      <c r="I31" s="219">
        <f t="shared" si="1"/>
        <v>30</v>
      </c>
      <c r="J31" s="220">
        <v>0</v>
      </c>
      <c r="K31" s="220">
        <v>0</v>
      </c>
      <c r="L31" s="220">
        <f t="shared" si="2"/>
        <v>0</v>
      </c>
    </row>
    <row r="32" spans="1:12" ht="16.5">
      <c r="A32" s="217">
        <v>28</v>
      </c>
      <c r="B32" s="218" t="s">
        <v>250</v>
      </c>
      <c r="C32" s="219">
        <v>8</v>
      </c>
      <c r="D32" s="219">
        <v>0</v>
      </c>
      <c r="E32" s="219">
        <f t="shared" si="0"/>
        <v>8</v>
      </c>
      <c r="F32" s="219">
        <v>0</v>
      </c>
      <c r="G32" s="219">
        <v>8</v>
      </c>
      <c r="H32" s="219">
        <v>0</v>
      </c>
      <c r="I32" s="219">
        <f t="shared" si="1"/>
        <v>8</v>
      </c>
      <c r="J32" s="220">
        <v>0</v>
      </c>
      <c r="K32" s="220">
        <v>0</v>
      </c>
      <c r="L32" s="220">
        <f t="shared" si="2"/>
        <v>0</v>
      </c>
    </row>
    <row r="33" spans="1:12" ht="16.5">
      <c r="A33" s="217">
        <v>29</v>
      </c>
      <c r="B33" s="218" t="s">
        <v>251</v>
      </c>
      <c r="C33" s="219">
        <v>0</v>
      </c>
      <c r="D33" s="219">
        <v>0</v>
      </c>
      <c r="E33" s="219">
        <f t="shared" si="0"/>
        <v>0</v>
      </c>
      <c r="F33" s="219">
        <v>0</v>
      </c>
      <c r="G33" s="219">
        <v>0</v>
      </c>
      <c r="H33" s="219">
        <v>0</v>
      </c>
      <c r="I33" s="219">
        <f t="shared" si="1"/>
        <v>0</v>
      </c>
      <c r="J33" s="220">
        <v>0</v>
      </c>
      <c r="K33" s="220">
        <v>0</v>
      </c>
      <c r="L33" s="220">
        <f t="shared" si="2"/>
        <v>0</v>
      </c>
    </row>
    <row r="34" spans="1:12" ht="16.5">
      <c r="A34" s="217">
        <v>30</v>
      </c>
      <c r="B34" s="218" t="s">
        <v>252</v>
      </c>
      <c r="C34" s="219">
        <v>0</v>
      </c>
      <c r="D34" s="219">
        <v>0</v>
      </c>
      <c r="E34" s="219">
        <f t="shared" si="0"/>
        <v>0</v>
      </c>
      <c r="F34" s="219">
        <v>0</v>
      </c>
      <c r="G34" s="219">
        <v>5</v>
      </c>
      <c r="H34" s="219">
        <v>0</v>
      </c>
      <c r="I34" s="219">
        <f t="shared" si="1"/>
        <v>5</v>
      </c>
      <c r="J34" s="220">
        <v>0</v>
      </c>
      <c r="K34" s="220">
        <v>0</v>
      </c>
      <c r="L34" s="220">
        <f t="shared" si="2"/>
        <v>0</v>
      </c>
    </row>
    <row r="35" spans="1:12" ht="16.5">
      <c r="A35" s="217">
        <v>31</v>
      </c>
      <c r="B35" s="218" t="s">
        <v>253</v>
      </c>
      <c r="C35" s="219">
        <v>0</v>
      </c>
      <c r="D35" s="219">
        <v>0</v>
      </c>
      <c r="E35" s="219">
        <f t="shared" si="0"/>
        <v>0</v>
      </c>
      <c r="F35" s="219">
        <v>0</v>
      </c>
      <c r="G35" s="219">
        <v>6</v>
      </c>
      <c r="H35" s="219">
        <v>0</v>
      </c>
      <c r="I35" s="219">
        <f t="shared" si="1"/>
        <v>6</v>
      </c>
      <c r="J35" s="220">
        <v>0</v>
      </c>
      <c r="K35" s="220">
        <v>0</v>
      </c>
      <c r="L35" s="220">
        <f t="shared" si="2"/>
        <v>0</v>
      </c>
    </row>
    <row r="36" spans="1:12" ht="16.5">
      <c r="A36" s="217">
        <v>32</v>
      </c>
      <c r="B36" s="218" t="s">
        <v>254</v>
      </c>
      <c r="C36" s="219">
        <v>0</v>
      </c>
      <c r="D36" s="219">
        <v>0</v>
      </c>
      <c r="E36" s="219">
        <f t="shared" si="0"/>
        <v>0</v>
      </c>
      <c r="F36" s="219">
        <v>0</v>
      </c>
      <c r="G36" s="219">
        <v>1</v>
      </c>
      <c r="H36" s="219">
        <v>0</v>
      </c>
      <c r="I36" s="219">
        <f t="shared" si="1"/>
        <v>1</v>
      </c>
      <c r="J36" s="220">
        <v>0</v>
      </c>
      <c r="K36" s="220">
        <v>0</v>
      </c>
      <c r="L36" s="220">
        <f t="shared" si="2"/>
        <v>0</v>
      </c>
    </row>
    <row r="37" spans="1:12" ht="16.5">
      <c r="A37" s="217">
        <v>33</v>
      </c>
      <c r="B37" s="218" t="s">
        <v>255</v>
      </c>
      <c r="C37" s="219">
        <v>636</v>
      </c>
      <c r="D37" s="219">
        <v>0</v>
      </c>
      <c r="E37" s="219">
        <f t="shared" si="0"/>
        <v>636</v>
      </c>
      <c r="F37" s="219">
        <v>0</v>
      </c>
      <c r="G37" s="219">
        <v>0</v>
      </c>
      <c r="H37" s="219">
        <v>0</v>
      </c>
      <c r="I37" s="219">
        <f t="shared" si="1"/>
        <v>0</v>
      </c>
      <c r="J37" s="220">
        <v>0</v>
      </c>
      <c r="K37" s="220">
        <v>0</v>
      </c>
      <c r="L37" s="220">
        <f t="shared" si="2"/>
        <v>0</v>
      </c>
    </row>
    <row r="38" spans="1:12" ht="16.5">
      <c r="A38" s="217">
        <v>34</v>
      </c>
      <c r="B38" s="218" t="s">
        <v>256</v>
      </c>
      <c r="C38" s="219">
        <v>0</v>
      </c>
      <c r="D38" s="219">
        <v>0</v>
      </c>
      <c r="E38" s="219">
        <f t="shared" si="0"/>
        <v>0</v>
      </c>
      <c r="F38" s="219">
        <v>0</v>
      </c>
      <c r="G38" s="219">
        <v>0</v>
      </c>
      <c r="H38" s="219">
        <v>0</v>
      </c>
      <c r="I38" s="219">
        <f t="shared" si="1"/>
        <v>0</v>
      </c>
      <c r="J38" s="220">
        <v>0</v>
      </c>
      <c r="K38" s="220">
        <v>0</v>
      </c>
      <c r="L38" s="220">
        <f t="shared" si="2"/>
        <v>0</v>
      </c>
    </row>
    <row r="39" spans="1:12" ht="16.5">
      <c r="A39" s="217">
        <v>35</v>
      </c>
      <c r="B39" s="218" t="s">
        <v>260</v>
      </c>
      <c r="C39" s="219">
        <v>1285</v>
      </c>
      <c r="D39" s="219">
        <v>15</v>
      </c>
      <c r="E39" s="219">
        <f t="shared" si="0"/>
        <v>1300</v>
      </c>
      <c r="F39" s="219">
        <v>514</v>
      </c>
      <c r="G39" s="219">
        <v>116</v>
      </c>
      <c r="H39" s="219">
        <v>0</v>
      </c>
      <c r="I39" s="219">
        <f t="shared" si="1"/>
        <v>116</v>
      </c>
      <c r="J39" s="220">
        <v>22</v>
      </c>
      <c r="K39" s="220">
        <v>0</v>
      </c>
      <c r="L39" s="220">
        <f t="shared" si="2"/>
        <v>22</v>
      </c>
    </row>
    <row r="40" spans="1:12" ht="16.5">
      <c r="A40" s="217">
        <v>36</v>
      </c>
      <c r="B40" s="218" t="s">
        <v>261</v>
      </c>
      <c r="C40" s="219">
        <v>677</v>
      </c>
      <c r="D40" s="219">
        <v>12</v>
      </c>
      <c r="E40" s="219">
        <f t="shared" si="0"/>
        <v>689</v>
      </c>
      <c r="F40" s="219">
        <v>663</v>
      </c>
      <c r="G40" s="219">
        <v>63</v>
      </c>
      <c r="H40" s="219">
        <v>0</v>
      </c>
      <c r="I40" s="219">
        <f t="shared" si="1"/>
        <v>63</v>
      </c>
      <c r="J40" s="220">
        <v>10</v>
      </c>
      <c r="K40" s="220">
        <v>0</v>
      </c>
      <c r="L40" s="220">
        <f t="shared" si="2"/>
        <v>10</v>
      </c>
    </row>
    <row r="41" spans="1:12" ht="16.5">
      <c r="A41" s="217">
        <v>37</v>
      </c>
      <c r="B41" s="218" t="s">
        <v>266</v>
      </c>
      <c r="C41" s="219">
        <v>0</v>
      </c>
      <c r="D41" s="219">
        <v>0</v>
      </c>
      <c r="E41" s="219">
        <f t="shared" si="0"/>
        <v>0</v>
      </c>
      <c r="F41" s="219">
        <v>0</v>
      </c>
      <c r="G41" s="219">
        <v>0</v>
      </c>
      <c r="H41" s="219">
        <v>0</v>
      </c>
      <c r="I41" s="219">
        <f t="shared" si="1"/>
        <v>0</v>
      </c>
      <c r="J41" s="220">
        <v>0</v>
      </c>
      <c r="K41" s="220">
        <v>0</v>
      </c>
      <c r="L41" s="220">
        <f t="shared" si="2"/>
        <v>0</v>
      </c>
    </row>
    <row r="42" spans="1:12" ht="16.5">
      <c r="A42" s="217">
        <v>38</v>
      </c>
      <c r="B42" s="218" t="s">
        <v>267</v>
      </c>
      <c r="C42" s="219">
        <v>0</v>
      </c>
      <c r="D42" s="219">
        <v>0</v>
      </c>
      <c r="E42" s="219">
        <f t="shared" si="0"/>
        <v>0</v>
      </c>
      <c r="F42" s="219">
        <v>0</v>
      </c>
      <c r="G42" s="219">
        <v>0</v>
      </c>
      <c r="H42" s="219">
        <v>0</v>
      </c>
      <c r="I42" s="219">
        <f t="shared" si="1"/>
        <v>0</v>
      </c>
      <c r="J42" s="220">
        <v>0</v>
      </c>
      <c r="K42" s="220">
        <v>0</v>
      </c>
      <c r="L42" s="220">
        <f t="shared" si="2"/>
        <v>0</v>
      </c>
    </row>
    <row r="43" spans="1:12" ht="16.5">
      <c r="A43" s="217">
        <v>39</v>
      </c>
      <c r="B43" s="218" t="s">
        <v>268</v>
      </c>
      <c r="C43" s="219">
        <v>0</v>
      </c>
      <c r="D43" s="219">
        <v>0</v>
      </c>
      <c r="E43" s="219">
        <f t="shared" si="0"/>
        <v>0</v>
      </c>
      <c r="F43" s="219">
        <v>0</v>
      </c>
      <c r="G43" s="219">
        <v>0</v>
      </c>
      <c r="H43" s="219">
        <v>0</v>
      </c>
      <c r="I43" s="219">
        <f t="shared" si="1"/>
        <v>0</v>
      </c>
      <c r="J43" s="220">
        <v>0</v>
      </c>
      <c r="K43" s="220">
        <v>0</v>
      </c>
      <c r="L43" s="220">
        <f t="shared" si="2"/>
        <v>0</v>
      </c>
    </row>
    <row r="44" spans="1:12" ht="16.5">
      <c r="A44" s="217">
        <v>40</v>
      </c>
      <c r="B44" s="218" t="s">
        <v>49</v>
      </c>
      <c r="C44" s="219">
        <v>0</v>
      </c>
      <c r="D44" s="219">
        <v>0</v>
      </c>
      <c r="E44" s="219">
        <f t="shared" si="0"/>
        <v>0</v>
      </c>
      <c r="F44" s="219">
        <v>0</v>
      </c>
      <c r="G44" s="219">
        <v>0</v>
      </c>
      <c r="H44" s="219">
        <v>0</v>
      </c>
      <c r="I44" s="219">
        <f t="shared" si="1"/>
        <v>0</v>
      </c>
      <c r="J44" s="220">
        <v>0</v>
      </c>
      <c r="K44" s="220">
        <v>0</v>
      </c>
      <c r="L44" s="220">
        <f t="shared" si="2"/>
        <v>0</v>
      </c>
    </row>
    <row r="45" spans="1:12" ht="16.5">
      <c r="A45" s="217">
        <v>41</v>
      </c>
      <c r="B45" s="218" t="s">
        <v>274</v>
      </c>
      <c r="C45" s="219">
        <v>0</v>
      </c>
      <c r="D45" s="219">
        <v>0</v>
      </c>
      <c r="E45" s="219">
        <f t="shared" si="0"/>
        <v>0</v>
      </c>
      <c r="F45" s="219">
        <v>0</v>
      </c>
      <c r="G45" s="219">
        <v>8</v>
      </c>
      <c r="H45" s="219">
        <v>0</v>
      </c>
      <c r="I45" s="219">
        <f t="shared" si="1"/>
        <v>8</v>
      </c>
      <c r="J45" s="220">
        <v>0</v>
      </c>
      <c r="K45" s="220">
        <v>0</v>
      </c>
      <c r="L45" s="220">
        <f t="shared" si="2"/>
        <v>0</v>
      </c>
    </row>
    <row r="46" spans="1:12" ht="16.5">
      <c r="A46" s="217">
        <v>42</v>
      </c>
      <c r="B46" s="218" t="s">
        <v>275</v>
      </c>
      <c r="C46" s="219">
        <v>0</v>
      </c>
      <c r="D46" s="219">
        <v>0</v>
      </c>
      <c r="E46" s="219">
        <f t="shared" si="0"/>
        <v>0</v>
      </c>
      <c r="F46" s="219">
        <v>0</v>
      </c>
      <c r="G46" s="219">
        <v>12</v>
      </c>
      <c r="H46" s="219">
        <v>0</v>
      </c>
      <c r="I46" s="219">
        <f t="shared" si="1"/>
        <v>12</v>
      </c>
      <c r="J46" s="220">
        <v>0</v>
      </c>
      <c r="K46" s="220">
        <v>0</v>
      </c>
      <c r="L46" s="220">
        <f t="shared" si="2"/>
        <v>0</v>
      </c>
    </row>
    <row r="47" spans="1:12" ht="16.5">
      <c r="A47" s="217">
        <v>43</v>
      </c>
      <c r="B47" s="218" t="s">
        <v>276</v>
      </c>
      <c r="C47" s="219">
        <v>6</v>
      </c>
      <c r="D47" s="219">
        <v>0</v>
      </c>
      <c r="E47" s="219">
        <f t="shared" si="0"/>
        <v>6</v>
      </c>
      <c r="F47" s="219">
        <v>0</v>
      </c>
      <c r="G47" s="219">
        <v>0</v>
      </c>
      <c r="H47" s="219">
        <v>0</v>
      </c>
      <c r="I47" s="219">
        <f t="shared" si="1"/>
        <v>0</v>
      </c>
      <c r="J47" s="220">
        <v>0</v>
      </c>
      <c r="K47" s="220">
        <v>0</v>
      </c>
      <c r="L47" s="220">
        <f t="shared" si="2"/>
        <v>0</v>
      </c>
    </row>
    <row r="48" spans="1:12" ht="16.5">
      <c r="A48" s="217">
        <v>44</v>
      </c>
      <c r="B48" s="218" t="s">
        <v>277</v>
      </c>
      <c r="C48" s="219">
        <v>40</v>
      </c>
      <c r="D48" s="219">
        <v>0</v>
      </c>
      <c r="E48" s="219">
        <f t="shared" si="0"/>
        <v>40</v>
      </c>
      <c r="F48" s="219">
        <v>0</v>
      </c>
      <c r="G48" s="219">
        <v>2</v>
      </c>
      <c r="H48" s="219">
        <v>0</v>
      </c>
      <c r="I48" s="219">
        <f t="shared" si="1"/>
        <v>2</v>
      </c>
      <c r="J48" s="220">
        <v>0</v>
      </c>
      <c r="K48" s="220">
        <v>0</v>
      </c>
      <c r="L48" s="220">
        <f t="shared" si="2"/>
        <v>0</v>
      </c>
    </row>
    <row r="49" spans="1:12" ht="16.5">
      <c r="A49" s="217">
        <v>45</v>
      </c>
      <c r="B49" s="218" t="s">
        <v>278</v>
      </c>
      <c r="C49" s="219">
        <v>0</v>
      </c>
      <c r="D49" s="219">
        <v>0</v>
      </c>
      <c r="E49" s="219">
        <f t="shared" si="0"/>
        <v>0</v>
      </c>
      <c r="F49" s="219">
        <v>0</v>
      </c>
      <c r="G49" s="219">
        <v>0</v>
      </c>
      <c r="H49" s="219">
        <v>0</v>
      </c>
      <c r="I49" s="219">
        <f t="shared" si="1"/>
        <v>0</v>
      </c>
      <c r="J49" s="220">
        <v>0</v>
      </c>
      <c r="K49" s="220">
        <v>0</v>
      </c>
      <c r="L49" s="220">
        <f t="shared" si="2"/>
        <v>0</v>
      </c>
    </row>
    <row r="50" spans="1:12" ht="16.5">
      <c r="A50" s="217">
        <v>46</v>
      </c>
      <c r="B50" s="218" t="s">
        <v>279</v>
      </c>
      <c r="C50" s="219">
        <v>0</v>
      </c>
      <c r="D50" s="219">
        <v>0</v>
      </c>
      <c r="E50" s="219">
        <f t="shared" si="0"/>
        <v>0</v>
      </c>
      <c r="F50" s="219">
        <v>0</v>
      </c>
      <c r="G50" s="219">
        <v>0</v>
      </c>
      <c r="H50" s="219">
        <v>0</v>
      </c>
      <c r="I50" s="219">
        <f t="shared" si="1"/>
        <v>0</v>
      </c>
      <c r="J50" s="220">
        <v>0</v>
      </c>
      <c r="K50" s="220">
        <v>0</v>
      </c>
      <c r="L50" s="220">
        <f t="shared" si="2"/>
        <v>0</v>
      </c>
    </row>
    <row r="51" spans="1:12" ht="16.5">
      <c r="A51" s="217">
        <v>47</v>
      </c>
      <c r="B51" s="218" t="s">
        <v>280</v>
      </c>
      <c r="C51" s="219">
        <v>0</v>
      </c>
      <c r="D51" s="219">
        <v>0</v>
      </c>
      <c r="E51" s="219">
        <f t="shared" si="0"/>
        <v>0</v>
      </c>
      <c r="F51" s="219">
        <v>0</v>
      </c>
      <c r="G51" s="219">
        <v>0</v>
      </c>
      <c r="H51" s="219">
        <v>0</v>
      </c>
      <c r="I51" s="219">
        <f t="shared" si="1"/>
        <v>0</v>
      </c>
      <c r="J51" s="220">
        <v>0</v>
      </c>
      <c r="K51" s="220">
        <v>0</v>
      </c>
      <c r="L51" s="220">
        <f t="shared" si="2"/>
        <v>0</v>
      </c>
    </row>
    <row r="52" spans="1:12" ht="16.5">
      <c r="A52" s="217">
        <v>48</v>
      </c>
      <c r="B52" s="218" t="s">
        <v>284</v>
      </c>
      <c r="C52" s="219">
        <v>0</v>
      </c>
      <c r="D52" s="219">
        <v>0</v>
      </c>
      <c r="E52" s="219">
        <v>0</v>
      </c>
      <c r="F52" s="219">
        <v>0</v>
      </c>
      <c r="G52" s="219">
        <v>0</v>
      </c>
      <c r="H52" s="219">
        <v>0</v>
      </c>
      <c r="I52" s="219">
        <f t="shared" si="1"/>
        <v>0</v>
      </c>
      <c r="J52" s="220">
        <v>0</v>
      </c>
      <c r="K52" s="220">
        <v>0</v>
      </c>
      <c r="L52" s="220">
        <f t="shared" si="2"/>
        <v>0</v>
      </c>
    </row>
    <row r="53" spans="1:12" ht="16.5">
      <c r="A53" s="217">
        <v>49</v>
      </c>
      <c r="B53" s="218" t="s">
        <v>285</v>
      </c>
      <c r="C53" s="219">
        <v>0</v>
      </c>
      <c r="D53" s="219">
        <v>0</v>
      </c>
      <c r="E53" s="219">
        <f t="shared" si="0"/>
        <v>0</v>
      </c>
      <c r="F53" s="219">
        <v>0</v>
      </c>
      <c r="G53" s="219">
        <v>0</v>
      </c>
      <c r="H53" s="219">
        <v>0</v>
      </c>
      <c r="I53" s="219">
        <f t="shared" si="1"/>
        <v>0</v>
      </c>
      <c r="J53" s="220">
        <v>0</v>
      </c>
      <c r="K53" s="220">
        <v>0</v>
      </c>
      <c r="L53" s="220">
        <f t="shared" si="2"/>
        <v>0</v>
      </c>
    </row>
    <row r="54" spans="1:12" ht="16.5">
      <c r="A54" s="217">
        <v>50</v>
      </c>
      <c r="B54" s="218" t="s">
        <v>289</v>
      </c>
      <c r="C54" s="219">
        <v>0</v>
      </c>
      <c r="D54" s="219">
        <v>0</v>
      </c>
      <c r="E54" s="219">
        <f t="shared" si="0"/>
        <v>0</v>
      </c>
      <c r="F54" s="219">
        <v>0</v>
      </c>
      <c r="G54" s="219">
        <v>0</v>
      </c>
      <c r="H54" s="219">
        <v>0</v>
      </c>
      <c r="I54" s="219">
        <f t="shared" si="1"/>
        <v>0</v>
      </c>
      <c r="J54" s="220">
        <v>0</v>
      </c>
      <c r="K54" s="220">
        <v>0</v>
      </c>
      <c r="L54" s="220">
        <f t="shared" si="2"/>
        <v>0</v>
      </c>
    </row>
    <row r="55" spans="1:12" ht="16.5">
      <c r="A55" s="223"/>
      <c r="B55" s="224" t="s">
        <v>66</v>
      </c>
      <c r="C55" s="225">
        <f t="shared" ref="C55:K55" si="3">SUM(C5:C54)</f>
        <v>9126</v>
      </c>
      <c r="D55" s="225">
        <f t="shared" si="3"/>
        <v>306</v>
      </c>
      <c r="E55" s="225">
        <f t="shared" si="3"/>
        <v>9432</v>
      </c>
      <c r="F55" s="225">
        <f t="shared" si="3"/>
        <v>4860</v>
      </c>
      <c r="G55" s="225">
        <f t="shared" si="3"/>
        <v>838</v>
      </c>
      <c r="H55" s="225">
        <f t="shared" si="3"/>
        <v>43</v>
      </c>
      <c r="I55" s="225">
        <f t="shared" si="3"/>
        <v>881</v>
      </c>
      <c r="J55" s="225">
        <f t="shared" si="3"/>
        <v>147</v>
      </c>
      <c r="K55" s="225">
        <f t="shared" si="3"/>
        <v>40</v>
      </c>
      <c r="L55" s="225">
        <v>177</v>
      </c>
    </row>
  </sheetData>
  <mergeCells count="7">
    <mergeCell ref="A1:L1"/>
    <mergeCell ref="A2:L2"/>
    <mergeCell ref="A3:A4"/>
    <mergeCell ref="B3:B4"/>
    <mergeCell ref="C3:F3"/>
    <mergeCell ref="G3:I3"/>
    <mergeCell ref="J3:L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P9" sqref="P9"/>
    </sheetView>
  </sheetViews>
  <sheetFormatPr defaultRowHeight="15"/>
  <cols>
    <col min="1" max="1" width="14.7109375" customWidth="1"/>
    <col min="2" max="4" width="11.7109375" style="1063" customWidth="1"/>
    <col min="5" max="5" width="11" style="1063" customWidth="1"/>
    <col min="6" max="6" width="12.28515625" style="1063" customWidth="1"/>
    <col min="7" max="7" width="12.140625" style="1106" customWidth="1"/>
    <col min="8" max="8" width="11.5703125" customWidth="1"/>
    <col min="9" max="9" width="13.140625" style="1107" customWidth="1"/>
    <col min="10" max="10" width="12.42578125" customWidth="1"/>
    <col min="11" max="11" width="10" customWidth="1"/>
    <col min="12" max="13" width="12" customWidth="1"/>
    <col min="14" max="14" width="26.42578125" customWidth="1"/>
  </cols>
  <sheetData>
    <row r="1" spans="1:15" ht="21">
      <c r="A1" s="1073" t="s">
        <v>1664</v>
      </c>
      <c r="B1" s="1073"/>
      <c r="C1" s="1073"/>
      <c r="D1" s="1073"/>
      <c r="E1" s="1073"/>
      <c r="F1" s="1073"/>
      <c r="G1" s="1073"/>
      <c r="H1" s="1073"/>
      <c r="I1" s="1073"/>
      <c r="J1" s="1073"/>
      <c r="K1" s="1073"/>
      <c r="L1" s="1073"/>
      <c r="M1" s="1074"/>
    </row>
    <row r="2" spans="1:15" ht="18.75">
      <c r="G2" s="1063"/>
      <c r="I2" s="1063"/>
      <c r="J2" s="1075" t="s">
        <v>1665</v>
      </c>
    </row>
    <row r="3" spans="1:15">
      <c r="G3" s="1063"/>
      <c r="I3" s="1063"/>
    </row>
    <row r="4" spans="1:15" s="1063" customFormat="1">
      <c r="A4" s="1076" t="s">
        <v>1666</v>
      </c>
      <c r="B4" s="1076" t="s">
        <v>1667</v>
      </c>
      <c r="C4" s="1077" t="s">
        <v>1668</v>
      </c>
      <c r="D4" s="1077" t="s">
        <v>1669</v>
      </c>
      <c r="E4" s="1076" t="s">
        <v>1670</v>
      </c>
      <c r="F4" s="1076" t="s">
        <v>1671</v>
      </c>
      <c r="G4" s="1076" t="s">
        <v>1672</v>
      </c>
      <c r="H4" s="1076" t="s">
        <v>1673</v>
      </c>
      <c r="I4" s="1076" t="s">
        <v>1674</v>
      </c>
      <c r="J4" s="1076" t="s">
        <v>1675</v>
      </c>
      <c r="K4" s="1078" t="s">
        <v>1676</v>
      </c>
      <c r="L4" s="1078" t="s">
        <v>1677</v>
      </c>
      <c r="M4" s="1079" t="s">
        <v>1678</v>
      </c>
      <c r="N4" s="1078" t="s">
        <v>1646</v>
      </c>
    </row>
    <row r="5" spans="1:15" s="1063" customFormat="1">
      <c r="A5" s="1076"/>
      <c r="B5" s="1076" t="s">
        <v>1679</v>
      </c>
      <c r="C5" s="1080"/>
      <c r="D5" s="1080"/>
      <c r="E5" s="1076"/>
      <c r="F5" s="1076"/>
      <c r="G5" s="1076"/>
      <c r="H5" s="1076" t="s">
        <v>1680</v>
      </c>
      <c r="I5" s="1076"/>
      <c r="J5" s="1076"/>
      <c r="K5" s="1078"/>
      <c r="L5" s="1078"/>
      <c r="M5" s="1081"/>
      <c r="N5" s="1078"/>
    </row>
    <row r="6" spans="1:15" s="1083" customFormat="1">
      <c r="A6" s="1082">
        <v>1</v>
      </c>
      <c r="B6" s="1082" t="s">
        <v>698</v>
      </c>
      <c r="C6" s="1082" t="s">
        <v>710</v>
      </c>
      <c r="D6" s="1082" t="s">
        <v>720</v>
      </c>
      <c r="E6" s="1082" t="s">
        <v>732</v>
      </c>
      <c r="F6" s="1082" t="s">
        <v>744</v>
      </c>
      <c r="G6" s="1082" t="s">
        <v>757</v>
      </c>
      <c r="H6" s="1082" t="s">
        <v>768</v>
      </c>
      <c r="I6" s="1082" t="s">
        <v>778</v>
      </c>
      <c r="J6" s="1082" t="s">
        <v>711</v>
      </c>
      <c r="K6" s="1082" t="s">
        <v>790</v>
      </c>
      <c r="L6" s="1082" t="s">
        <v>802</v>
      </c>
      <c r="M6" s="1082" t="s">
        <v>812</v>
      </c>
      <c r="N6" s="1082" t="s">
        <v>1681</v>
      </c>
    </row>
    <row r="7" spans="1:15" s="1088" customFormat="1" ht="17.25">
      <c r="A7" s="1084" t="s">
        <v>1682</v>
      </c>
      <c r="B7" s="1085">
        <v>171198</v>
      </c>
      <c r="C7" s="1085">
        <v>154896</v>
      </c>
      <c r="D7" s="1085">
        <v>16302</v>
      </c>
      <c r="E7" s="1086">
        <v>4255.7519723001369</v>
      </c>
      <c r="F7" s="1086">
        <v>90427.580599998051</v>
      </c>
      <c r="G7" s="1086">
        <v>26451.05</v>
      </c>
      <c r="H7" s="1085">
        <v>170567</v>
      </c>
      <c r="I7" s="1086">
        <v>26447.85</v>
      </c>
      <c r="J7" s="1085">
        <v>170557</v>
      </c>
      <c r="K7" s="1086">
        <f>G7-I7</f>
        <v>3.2000000000007276</v>
      </c>
      <c r="L7" s="1085">
        <f t="shared" ref="L7:L8" si="0">H7-J7</f>
        <v>10</v>
      </c>
      <c r="M7" s="1086">
        <f>100*I7/G7</f>
        <v>99.987902181576914</v>
      </c>
      <c r="N7" s="1087"/>
    </row>
    <row r="8" spans="1:15" s="1088" customFormat="1" ht="17.25">
      <c r="A8" s="1084" t="s">
        <v>1683</v>
      </c>
      <c r="B8" s="1089">
        <v>7598</v>
      </c>
      <c r="C8" s="1089">
        <v>2718</v>
      </c>
      <c r="D8" s="1089">
        <v>4880</v>
      </c>
      <c r="E8" s="1086">
        <v>410.59629110000111</v>
      </c>
      <c r="F8" s="1086">
        <v>7127.0959000000503</v>
      </c>
      <c r="G8" s="1086">
        <v>1834.2528498000013</v>
      </c>
      <c r="H8" s="1089">
        <v>7598</v>
      </c>
      <c r="I8" s="1086">
        <v>1834.2528498000013</v>
      </c>
      <c r="J8" s="1089">
        <v>7598</v>
      </c>
      <c r="K8" s="1086">
        <f t="shared" ref="K8" si="1">G8-I8</f>
        <v>0</v>
      </c>
      <c r="L8" s="1085">
        <f t="shared" si="0"/>
        <v>0</v>
      </c>
      <c r="M8" s="1086">
        <f t="shared" ref="M8:M16" si="2">100*I8/G8</f>
        <v>100.00000000000001</v>
      </c>
      <c r="N8" s="1090"/>
    </row>
    <row r="9" spans="1:15" s="1088" customFormat="1" ht="90">
      <c r="A9" s="1084" t="s">
        <v>1684</v>
      </c>
      <c r="B9" s="1089">
        <v>150787</v>
      </c>
      <c r="C9" s="1089">
        <v>127612</v>
      </c>
      <c r="D9" s="1089">
        <v>23175</v>
      </c>
      <c r="E9" s="1086">
        <v>3768.8750722900791</v>
      </c>
      <c r="F9" s="1086">
        <v>67614.052600000345</v>
      </c>
      <c r="G9" s="1086">
        <v>20860.067727800066</v>
      </c>
      <c r="H9" s="1089">
        <v>150787</v>
      </c>
      <c r="I9" s="1086">
        <v>20703.71</v>
      </c>
      <c r="J9" s="1085">
        <v>149605</v>
      </c>
      <c r="K9" s="1086">
        <f>G9-I9</f>
        <v>156.35772780006664</v>
      </c>
      <c r="L9" s="1085">
        <f>H9-J9</f>
        <v>1182</v>
      </c>
      <c r="M9" s="1086">
        <f t="shared" si="2"/>
        <v>99.250444774003824</v>
      </c>
      <c r="N9" s="1090" t="s">
        <v>1685</v>
      </c>
    </row>
    <row r="10" spans="1:15" s="1088" customFormat="1" ht="17.25">
      <c r="A10" s="1084" t="s">
        <v>1686</v>
      </c>
      <c r="B10" s="1089">
        <v>3072</v>
      </c>
      <c r="C10" s="1089">
        <v>2245</v>
      </c>
      <c r="D10" s="1089">
        <v>827</v>
      </c>
      <c r="E10" s="1086">
        <v>285.99414970000049</v>
      </c>
      <c r="F10" s="1086">
        <v>3498.4961000000044</v>
      </c>
      <c r="G10" s="1086">
        <v>2893.1723281000013</v>
      </c>
      <c r="H10" s="1089">
        <v>3072</v>
      </c>
      <c r="I10" s="1086">
        <v>2893.1723281000013</v>
      </c>
      <c r="J10" s="1085">
        <v>3072</v>
      </c>
      <c r="K10" s="1086">
        <f t="shared" ref="K10:L16" si="3">G10-I10</f>
        <v>0</v>
      </c>
      <c r="L10" s="1085">
        <f t="shared" si="3"/>
        <v>0</v>
      </c>
      <c r="M10" s="1086">
        <f t="shared" si="2"/>
        <v>100</v>
      </c>
    </row>
    <row r="11" spans="1:15" s="1095" customFormat="1" ht="30">
      <c r="A11" s="1091" t="s">
        <v>1687</v>
      </c>
      <c r="B11" s="1092">
        <v>172612</v>
      </c>
      <c r="C11" s="1092">
        <v>99533</v>
      </c>
      <c r="D11" s="1092">
        <v>73079</v>
      </c>
      <c r="E11" s="1093">
        <v>3955.6579883002742</v>
      </c>
      <c r="F11" s="1093">
        <v>72174.257700000249</v>
      </c>
      <c r="G11" s="1093">
        <v>31293.66</v>
      </c>
      <c r="H11" s="1092">
        <v>160022</v>
      </c>
      <c r="I11" s="1093">
        <v>30494.55</v>
      </c>
      <c r="J11" s="1092">
        <v>151436</v>
      </c>
      <c r="K11" s="1086">
        <f>G11-I11</f>
        <v>799.11000000000058</v>
      </c>
      <c r="L11" s="1085">
        <f t="shared" si="3"/>
        <v>8586</v>
      </c>
      <c r="M11" s="1086">
        <f t="shared" si="2"/>
        <v>97.446415663747871</v>
      </c>
      <c r="N11" s="1094" t="s">
        <v>1688</v>
      </c>
      <c r="O11" s="1088"/>
    </row>
    <row r="12" spans="1:15" s="1088" customFormat="1" ht="60">
      <c r="A12" s="1084" t="s">
        <v>1689</v>
      </c>
      <c r="B12" s="1089">
        <v>6617</v>
      </c>
      <c r="C12" s="1089">
        <v>1231</v>
      </c>
      <c r="D12" s="1092">
        <v>5386</v>
      </c>
      <c r="E12" s="1086">
        <v>458.97147440000003</v>
      </c>
      <c r="F12" s="1086">
        <v>7003.5207705226503</v>
      </c>
      <c r="G12" s="1086">
        <v>5069.2699364000064</v>
      </c>
      <c r="H12" s="1085">
        <v>6617</v>
      </c>
      <c r="I12" s="1086">
        <v>5065.08</v>
      </c>
      <c r="J12" s="1085">
        <v>6606</v>
      </c>
      <c r="K12" s="1086">
        <f t="shared" ref="K12:K16" si="4">G12-I12</f>
        <v>4.1899364000064452</v>
      </c>
      <c r="L12" s="1085">
        <f>H12-J12</f>
        <v>11</v>
      </c>
      <c r="M12" s="1086">
        <f t="shared" si="2"/>
        <v>99.917346354552549</v>
      </c>
      <c r="N12" s="1087" t="s">
        <v>1690</v>
      </c>
    </row>
    <row r="13" spans="1:15" s="1088" customFormat="1" ht="30">
      <c r="A13" s="1084" t="s">
        <v>1691</v>
      </c>
      <c r="B13" s="1089">
        <v>240297</v>
      </c>
      <c r="C13" s="1089">
        <v>188418</v>
      </c>
      <c r="D13" s="1089">
        <f>B13-C13</f>
        <v>51879</v>
      </c>
      <c r="E13" s="1086">
        <v>6135.1219741000004</v>
      </c>
      <c r="F13" s="1086">
        <v>114802.42424242424</v>
      </c>
      <c r="G13" s="1089">
        <v>43518.13</v>
      </c>
      <c r="H13" s="1089">
        <v>220974</v>
      </c>
      <c r="I13" s="1086">
        <v>40844.44</v>
      </c>
      <c r="J13" s="1085">
        <v>208876</v>
      </c>
      <c r="K13" s="1086">
        <f t="shared" si="4"/>
        <v>2673.6899999999951</v>
      </c>
      <c r="L13" s="1085">
        <f t="shared" si="3"/>
        <v>12098</v>
      </c>
      <c r="M13" s="1086">
        <f t="shared" si="2"/>
        <v>93.856146851898288</v>
      </c>
      <c r="N13" s="1094" t="s">
        <v>1688</v>
      </c>
    </row>
    <row r="14" spans="1:15" s="1088" customFormat="1" ht="30">
      <c r="A14" s="1084" t="s">
        <v>1692</v>
      </c>
      <c r="B14" s="1085">
        <v>21006</v>
      </c>
      <c r="C14" s="1085">
        <v>5356</v>
      </c>
      <c r="D14" s="1085">
        <f>B14-C14</f>
        <v>15650</v>
      </c>
      <c r="E14" s="1086">
        <v>1840.2566379999998</v>
      </c>
      <c r="F14" s="1086">
        <v>19852.121212121212</v>
      </c>
      <c r="G14" s="1086">
        <v>21672.62</v>
      </c>
      <c r="H14" s="1085">
        <v>19227</v>
      </c>
      <c r="I14" s="1086">
        <v>20390.54</v>
      </c>
      <c r="J14" s="1085">
        <v>18550</v>
      </c>
      <c r="K14" s="1086">
        <f t="shared" si="4"/>
        <v>1282.0799999999981</v>
      </c>
      <c r="L14" s="1085">
        <f t="shared" si="3"/>
        <v>677</v>
      </c>
      <c r="M14" s="1086">
        <f t="shared" si="2"/>
        <v>94.084333135541527</v>
      </c>
      <c r="N14" s="1094" t="s">
        <v>1688</v>
      </c>
    </row>
    <row r="15" spans="1:15" s="1088" customFormat="1" ht="30">
      <c r="A15" s="1084" t="s">
        <v>1693</v>
      </c>
      <c r="B15" s="1085">
        <v>282713</v>
      </c>
      <c r="C15" s="1085">
        <v>230444</v>
      </c>
      <c r="D15" s="1085">
        <f>B15-C15</f>
        <v>52269</v>
      </c>
      <c r="E15" s="1086">
        <v>7158.51</v>
      </c>
      <c r="F15" s="1086">
        <v>136867.51699999999</v>
      </c>
      <c r="G15" s="1086">
        <v>38382.912199999999</v>
      </c>
      <c r="H15" s="1085">
        <v>260115</v>
      </c>
      <c r="I15" s="1086">
        <v>35562.400000000001</v>
      </c>
      <c r="J15" s="1085">
        <v>239746</v>
      </c>
      <c r="K15" s="1086">
        <f t="shared" si="4"/>
        <v>2820.5121999999974</v>
      </c>
      <c r="L15" s="1085">
        <f t="shared" si="3"/>
        <v>20369</v>
      </c>
      <c r="M15" s="1086">
        <f t="shared" si="2"/>
        <v>92.651646166650167</v>
      </c>
      <c r="N15" s="1094" t="s">
        <v>1694</v>
      </c>
    </row>
    <row r="16" spans="1:15" s="1088" customFormat="1" ht="30">
      <c r="A16" s="1084" t="s">
        <v>1695</v>
      </c>
      <c r="B16" s="1085">
        <v>8112</v>
      </c>
      <c r="C16" s="1085">
        <v>447</v>
      </c>
      <c r="D16" s="1085">
        <f t="shared" ref="D16" si="5">B16-C16</f>
        <v>7665</v>
      </c>
      <c r="E16" s="1086">
        <v>320.52373080000001</v>
      </c>
      <c r="F16" s="1086">
        <v>7967.6767676767668</v>
      </c>
      <c r="G16" s="1086">
        <v>3614.75</v>
      </c>
      <c r="H16" s="1085">
        <v>6573</v>
      </c>
      <c r="I16" s="1086">
        <v>1857.22</v>
      </c>
      <c r="J16" s="1085">
        <v>3654</v>
      </c>
      <c r="K16" s="1086">
        <f t="shared" si="4"/>
        <v>1757.53</v>
      </c>
      <c r="L16" s="1085">
        <f t="shared" si="3"/>
        <v>2919</v>
      </c>
      <c r="M16" s="1086">
        <f t="shared" si="2"/>
        <v>51.378933536205821</v>
      </c>
      <c r="N16" s="1094" t="s">
        <v>1694</v>
      </c>
    </row>
    <row r="17" spans="1:14" s="1088" customFormat="1" ht="17.25">
      <c r="A17" s="1084" t="s">
        <v>1696</v>
      </c>
      <c r="B17" s="1085">
        <v>348043</v>
      </c>
      <c r="C17" s="1085">
        <v>267256</v>
      </c>
      <c r="D17" s="1085">
        <v>80787</v>
      </c>
      <c r="E17" s="1086">
        <v>10132.242113200002</v>
      </c>
      <c r="F17" s="1086">
        <v>181277.73279352224</v>
      </c>
      <c r="G17" s="1096" t="s">
        <v>1697</v>
      </c>
      <c r="H17" s="1097"/>
      <c r="I17" s="1097"/>
      <c r="J17" s="1097"/>
      <c r="K17" s="1097"/>
      <c r="L17" s="1097"/>
      <c r="M17" s="1098"/>
      <c r="N17" s="1099"/>
    </row>
    <row r="18" spans="1:14" s="1088" customFormat="1" ht="17.25">
      <c r="A18" s="1084" t="s">
        <v>1698</v>
      </c>
      <c r="B18" s="1085">
        <v>10765</v>
      </c>
      <c r="C18" s="1085">
        <v>196</v>
      </c>
      <c r="D18" s="1085">
        <v>10569</v>
      </c>
      <c r="E18" s="1086">
        <v>438.77662560001102</v>
      </c>
      <c r="F18" s="1086">
        <v>10766.265100000335</v>
      </c>
      <c r="G18" s="1100"/>
      <c r="H18" s="1101"/>
      <c r="I18" s="1101"/>
      <c r="J18" s="1101"/>
      <c r="K18" s="1101"/>
      <c r="L18" s="1101"/>
      <c r="M18" s="1102"/>
      <c r="N18" s="1099"/>
    </row>
    <row r="19" spans="1:14" s="1088" customFormat="1" ht="17.25">
      <c r="A19" s="1103" t="s">
        <v>66</v>
      </c>
      <c r="B19" s="1104">
        <f>SUM(B7:B18)</f>
        <v>1422820</v>
      </c>
      <c r="C19" s="1104">
        <f>SUM(C7:C17)</f>
        <v>1080156</v>
      </c>
      <c r="D19" s="1104">
        <f>SUM(D7:D17)</f>
        <v>331899</v>
      </c>
      <c r="E19" s="1105">
        <f>SUM(E7:E17)</f>
        <v>38722.501404190494</v>
      </c>
      <c r="F19" s="1105">
        <f>SUM(F7:F17)</f>
        <v>708612.47568626585</v>
      </c>
      <c r="G19" s="1105">
        <f>SUM(G7:G16)</f>
        <v>195589.88504210007</v>
      </c>
      <c r="H19" s="1104">
        <f>SUM(H7:H14)</f>
        <v>738864</v>
      </c>
      <c r="I19" s="1105">
        <f>SUM(I7:I16)</f>
        <v>186093.21517790001</v>
      </c>
      <c r="J19" s="1104">
        <f>SUM(J7:J16)</f>
        <v>959700</v>
      </c>
      <c r="K19" s="1105">
        <f>SUM(K7:K16)</f>
        <v>9496.6698642000647</v>
      </c>
      <c r="L19" s="1104">
        <f>SUM(L7:L16)</f>
        <v>45852</v>
      </c>
      <c r="M19" s="1105">
        <f>100*I19/G19</f>
        <v>95.144600723009816</v>
      </c>
      <c r="N19" s="1099"/>
    </row>
    <row r="21" spans="1:14">
      <c r="K21" s="1108"/>
    </row>
  </sheetData>
  <mergeCells count="16">
    <mergeCell ref="J4:J5"/>
    <mergeCell ref="K4:K5"/>
    <mergeCell ref="L4:L5"/>
    <mergeCell ref="M4:M5"/>
    <mergeCell ref="N4:N5"/>
    <mergeCell ref="G17:M18"/>
    <mergeCell ref="A1:L1"/>
    <mergeCell ref="A4:A5"/>
    <mergeCell ref="B4:B5"/>
    <mergeCell ref="C4:C5"/>
    <mergeCell ref="D4:D5"/>
    <mergeCell ref="E4:E5"/>
    <mergeCell ref="F4:F5"/>
    <mergeCell ref="G4:G5"/>
    <mergeCell ref="H4:H5"/>
    <mergeCell ref="I4:I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140" zoomScaleNormal="140" workbookViewId="0">
      <selection activeCell="H52" sqref="H52"/>
    </sheetView>
  </sheetViews>
  <sheetFormatPr defaultRowHeight="15"/>
  <cols>
    <col min="1" max="1" width="6.140625" customWidth="1"/>
    <col min="2" max="2" width="36.85546875" customWidth="1"/>
    <col min="4" max="4" width="17.42578125" customWidth="1"/>
  </cols>
  <sheetData>
    <row r="1" spans="1:4">
      <c r="A1" s="411" t="s">
        <v>581</v>
      </c>
      <c r="B1" s="411"/>
      <c r="C1" s="411"/>
      <c r="D1" s="411"/>
    </row>
    <row r="2" spans="1:4">
      <c r="A2" s="326"/>
      <c r="B2" s="327"/>
    </row>
    <row r="3" spans="1:4" ht="29.25" customHeight="1">
      <c r="A3" s="412" t="s">
        <v>582</v>
      </c>
      <c r="B3" s="412"/>
      <c r="C3" s="412"/>
      <c r="D3" s="412"/>
    </row>
    <row r="4" spans="1:4" ht="15.75" thickBot="1">
      <c r="A4" s="326"/>
      <c r="B4" s="327"/>
      <c r="C4" s="413" t="s">
        <v>583</v>
      </c>
      <c r="D4" s="413"/>
    </row>
    <row r="5" spans="1:4">
      <c r="A5" s="414" t="s">
        <v>584</v>
      </c>
      <c r="B5" s="416" t="s">
        <v>71</v>
      </c>
      <c r="C5" s="416" t="s">
        <v>585</v>
      </c>
      <c r="D5" s="418"/>
    </row>
    <row r="6" spans="1:4" ht="30">
      <c r="A6" s="415"/>
      <c r="B6" s="417"/>
      <c r="C6" s="328" t="s">
        <v>586</v>
      </c>
      <c r="D6" s="329" t="s">
        <v>587</v>
      </c>
    </row>
    <row r="7" spans="1:4">
      <c r="A7" s="330">
        <v>1</v>
      </c>
      <c r="B7" s="331" t="s">
        <v>588</v>
      </c>
      <c r="C7" s="102">
        <v>285508</v>
      </c>
      <c r="D7" s="332">
        <v>1824.3496133699978</v>
      </c>
    </row>
    <row r="8" spans="1:4">
      <c r="A8" s="330">
        <v>2</v>
      </c>
      <c r="B8" s="331" t="s">
        <v>589</v>
      </c>
      <c r="C8" s="102">
        <v>140014</v>
      </c>
      <c r="D8" s="332">
        <v>969.90702240099984</v>
      </c>
    </row>
    <row r="9" spans="1:4">
      <c r="A9" s="330">
        <v>3</v>
      </c>
      <c r="B9" s="331" t="s">
        <v>590</v>
      </c>
      <c r="C9" s="313">
        <v>107074</v>
      </c>
      <c r="D9" s="332">
        <v>953.92789001199981</v>
      </c>
    </row>
    <row r="10" spans="1:4">
      <c r="A10" s="330">
        <v>4</v>
      </c>
      <c r="B10" s="331" t="s">
        <v>218</v>
      </c>
      <c r="C10" s="313">
        <v>171226</v>
      </c>
      <c r="D10" s="332">
        <v>1338.9344449190032</v>
      </c>
    </row>
    <row r="11" spans="1:4">
      <c r="A11" s="330">
        <v>5</v>
      </c>
      <c r="B11" s="331" t="s">
        <v>591</v>
      </c>
      <c r="C11" s="313">
        <v>80252</v>
      </c>
      <c r="D11" s="332">
        <v>680.86209469700032</v>
      </c>
    </row>
    <row r="12" spans="1:4">
      <c r="A12" s="330">
        <v>6</v>
      </c>
      <c r="B12" s="331" t="s">
        <v>592</v>
      </c>
      <c r="C12" s="313">
        <v>65223</v>
      </c>
      <c r="D12" s="332">
        <v>518.98806811100042</v>
      </c>
    </row>
    <row r="13" spans="1:4">
      <c r="A13" s="330">
        <v>7</v>
      </c>
      <c r="B13" s="331" t="s">
        <v>593</v>
      </c>
      <c r="C13" s="102">
        <v>46498</v>
      </c>
      <c r="D13" s="332">
        <v>405.33254739799986</v>
      </c>
    </row>
    <row r="14" spans="1:4">
      <c r="A14" s="330">
        <v>8</v>
      </c>
      <c r="B14" s="331" t="s">
        <v>594</v>
      </c>
      <c r="C14" s="102">
        <v>40003</v>
      </c>
      <c r="D14" s="332">
        <v>430.41032343500012</v>
      </c>
    </row>
    <row r="15" spans="1:4">
      <c r="A15" s="330">
        <v>9</v>
      </c>
      <c r="B15" s="331" t="s">
        <v>561</v>
      </c>
      <c r="C15" s="102">
        <v>11613</v>
      </c>
      <c r="D15" s="332">
        <v>88.798579108000055</v>
      </c>
    </row>
    <row r="16" spans="1:4">
      <c r="A16" s="330">
        <v>10</v>
      </c>
      <c r="B16" s="331" t="s">
        <v>595</v>
      </c>
      <c r="C16" s="102">
        <v>10295</v>
      </c>
      <c r="D16" s="332">
        <v>66.68279299000001</v>
      </c>
    </row>
    <row r="17" spans="1:4">
      <c r="A17" s="330">
        <v>11</v>
      </c>
      <c r="B17" s="331" t="s">
        <v>596</v>
      </c>
      <c r="C17" s="102">
        <v>8905</v>
      </c>
      <c r="D17" s="332">
        <v>41.068796279000004</v>
      </c>
    </row>
    <row r="18" spans="1:4">
      <c r="A18" s="330">
        <v>12</v>
      </c>
      <c r="B18" s="331" t="s">
        <v>224</v>
      </c>
      <c r="C18" s="102">
        <v>6341</v>
      </c>
      <c r="D18" s="332">
        <v>52.636548838999978</v>
      </c>
    </row>
    <row r="19" spans="1:4">
      <c r="A19" s="330">
        <v>13</v>
      </c>
      <c r="B19" s="331" t="s">
        <v>228</v>
      </c>
      <c r="C19" s="102">
        <v>7786</v>
      </c>
      <c r="D19" s="332">
        <v>47.123828435000021</v>
      </c>
    </row>
    <row r="20" spans="1:4">
      <c r="A20" s="330">
        <v>14</v>
      </c>
      <c r="B20" s="331" t="s">
        <v>597</v>
      </c>
      <c r="C20" s="102">
        <v>5258</v>
      </c>
      <c r="D20" s="332">
        <v>41.316463792999997</v>
      </c>
    </row>
    <row r="21" spans="1:4">
      <c r="A21" s="330">
        <v>15</v>
      </c>
      <c r="B21" s="331" t="s">
        <v>229</v>
      </c>
      <c r="C21" s="102">
        <v>4767</v>
      </c>
      <c r="D21" s="332">
        <v>34.344566539999995</v>
      </c>
    </row>
    <row r="22" spans="1:4">
      <c r="A22" s="330">
        <v>16</v>
      </c>
      <c r="B22" s="331" t="s">
        <v>598</v>
      </c>
      <c r="C22" s="102">
        <v>5090</v>
      </c>
      <c r="D22" s="332">
        <v>33.86581231800001</v>
      </c>
    </row>
    <row r="23" spans="1:4">
      <c r="A23" s="330">
        <v>17</v>
      </c>
      <c r="B23" s="331" t="s">
        <v>353</v>
      </c>
      <c r="C23" s="102">
        <v>4476</v>
      </c>
      <c r="D23" s="332">
        <v>21.604151063999996</v>
      </c>
    </row>
    <row r="24" spans="1:4">
      <c r="A24" s="330">
        <v>18</v>
      </c>
      <c r="B24" s="331" t="s">
        <v>351</v>
      </c>
      <c r="C24" s="102">
        <v>3123</v>
      </c>
      <c r="D24" s="332">
        <v>26.757216808000003</v>
      </c>
    </row>
    <row r="25" spans="1:4">
      <c r="A25" s="330">
        <v>19</v>
      </c>
      <c r="B25" s="331" t="s">
        <v>546</v>
      </c>
      <c r="C25" s="102">
        <v>3117</v>
      </c>
      <c r="D25" s="332">
        <v>27.624412049000004</v>
      </c>
    </row>
    <row r="26" spans="1:4">
      <c r="A26" s="330">
        <v>20</v>
      </c>
      <c r="B26" s="331" t="s">
        <v>235</v>
      </c>
      <c r="C26" s="102">
        <v>2345</v>
      </c>
      <c r="D26" s="332">
        <v>20.221282284999997</v>
      </c>
    </row>
    <row r="27" spans="1:4">
      <c r="A27" s="330">
        <v>21</v>
      </c>
      <c r="B27" s="331" t="s">
        <v>599</v>
      </c>
      <c r="C27" s="102">
        <v>2031</v>
      </c>
      <c r="D27" s="332">
        <v>12.005687167000001</v>
      </c>
    </row>
    <row r="28" spans="1:4">
      <c r="A28" s="330">
        <v>22</v>
      </c>
      <c r="B28" s="331" t="s">
        <v>600</v>
      </c>
      <c r="C28" s="102">
        <v>844</v>
      </c>
      <c r="D28" s="332">
        <v>8.5313871280000004</v>
      </c>
    </row>
    <row r="29" spans="1:4">
      <c r="A29" s="330">
        <v>23</v>
      </c>
      <c r="B29" s="331" t="s">
        <v>601</v>
      </c>
      <c r="C29" s="102">
        <v>683</v>
      </c>
      <c r="D29" s="332">
        <v>3.4273802209999995</v>
      </c>
    </row>
    <row r="30" spans="1:4">
      <c r="A30" s="330">
        <v>24</v>
      </c>
      <c r="B30" s="331" t="s">
        <v>602</v>
      </c>
      <c r="C30" s="102">
        <v>220</v>
      </c>
      <c r="D30" s="332">
        <v>0.80873063999999995</v>
      </c>
    </row>
    <row r="31" spans="1:4">
      <c r="A31" s="330">
        <v>25</v>
      </c>
      <c r="B31" s="331" t="s">
        <v>256</v>
      </c>
      <c r="C31" s="102">
        <v>332</v>
      </c>
      <c r="D31" s="332">
        <v>1.2890813770000003</v>
      </c>
    </row>
    <row r="32" spans="1:4">
      <c r="A32" s="330">
        <v>26</v>
      </c>
      <c r="B32" s="331" t="s">
        <v>603</v>
      </c>
      <c r="C32" s="102">
        <v>64</v>
      </c>
      <c r="D32" s="332">
        <v>0.52976802000000001</v>
      </c>
    </row>
    <row r="33" spans="1:4">
      <c r="A33" s="330">
        <v>27</v>
      </c>
      <c r="B33" s="331" t="s">
        <v>604</v>
      </c>
      <c r="C33" s="102">
        <v>586</v>
      </c>
      <c r="D33" s="332">
        <v>2.9642858110000003</v>
      </c>
    </row>
    <row r="34" spans="1:4">
      <c r="A34" s="330">
        <v>28</v>
      </c>
      <c r="B34" s="331" t="s">
        <v>605</v>
      </c>
      <c r="C34" s="102">
        <v>1986</v>
      </c>
      <c r="D34" s="332">
        <v>16.714686487000005</v>
      </c>
    </row>
    <row r="35" spans="1:4">
      <c r="A35" s="330">
        <v>29</v>
      </c>
      <c r="B35" s="331" t="s">
        <v>606</v>
      </c>
      <c r="C35" s="102">
        <v>751</v>
      </c>
      <c r="D35" s="332">
        <v>6.295884437999999</v>
      </c>
    </row>
    <row r="36" spans="1:4">
      <c r="A36" s="330">
        <v>30</v>
      </c>
      <c r="B36" s="331" t="s">
        <v>607</v>
      </c>
      <c r="C36" s="102">
        <v>11</v>
      </c>
      <c r="D36" s="332">
        <v>4.4395359000000002E-2</v>
      </c>
    </row>
    <row r="37" spans="1:4">
      <c r="A37" s="330">
        <v>31</v>
      </c>
      <c r="B37" s="331" t="s">
        <v>608</v>
      </c>
      <c r="C37" s="102">
        <v>3</v>
      </c>
      <c r="D37" s="332">
        <v>3.1106574999999997E-2</v>
      </c>
    </row>
    <row r="38" spans="1:4">
      <c r="A38" s="330">
        <v>32</v>
      </c>
      <c r="B38" s="331" t="s">
        <v>220</v>
      </c>
      <c r="C38" s="102">
        <v>1298</v>
      </c>
      <c r="D38" s="332">
        <v>5.8908100289999981</v>
      </c>
    </row>
    <row r="39" spans="1:4">
      <c r="A39" s="330">
        <v>33</v>
      </c>
      <c r="B39" s="331" t="s">
        <v>296</v>
      </c>
      <c r="C39" s="102">
        <v>309</v>
      </c>
      <c r="D39" s="332">
        <v>2.1220816640000004</v>
      </c>
    </row>
    <row r="40" spans="1:4">
      <c r="A40" s="330">
        <v>34</v>
      </c>
      <c r="B40" s="331" t="s">
        <v>609</v>
      </c>
      <c r="C40" s="102">
        <v>41</v>
      </c>
      <c r="D40" s="332">
        <v>0.71419216500000005</v>
      </c>
    </row>
    <row r="41" spans="1:4">
      <c r="A41" s="330">
        <v>35</v>
      </c>
      <c r="B41" s="331" t="s">
        <v>356</v>
      </c>
      <c r="C41" s="102">
        <v>14</v>
      </c>
      <c r="D41" s="332">
        <v>3.88668E-2</v>
      </c>
    </row>
    <row r="42" spans="1:4" ht="15.75" thickBot="1">
      <c r="A42" s="333"/>
      <c r="B42" s="334" t="s">
        <v>66</v>
      </c>
      <c r="C42" s="334">
        <v>1018087</v>
      </c>
      <c r="D42" s="335">
        <v>7686.1647987320021</v>
      </c>
    </row>
  </sheetData>
  <mergeCells count="6">
    <mergeCell ref="A1:D1"/>
    <mergeCell ref="A3:D3"/>
    <mergeCell ref="C4:D4"/>
    <mergeCell ref="A5:A6"/>
    <mergeCell ref="B5:B6"/>
    <mergeCell ref="C5:D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M11" sqref="M11"/>
    </sheetView>
  </sheetViews>
  <sheetFormatPr defaultRowHeight="15"/>
  <cols>
    <col min="1" max="1" width="22.42578125" style="337" customWidth="1"/>
    <col min="2" max="2" width="39.85546875" style="337" customWidth="1"/>
    <col min="3" max="3" width="9.5703125" style="337" customWidth="1"/>
    <col min="4" max="4" width="9.85546875" style="337" customWidth="1"/>
    <col min="5" max="5" width="8.28515625" style="337" customWidth="1"/>
    <col min="6" max="6" width="9.28515625" style="337" customWidth="1"/>
    <col min="7" max="7" width="9.140625" style="337"/>
    <col min="8" max="8" width="9.28515625" style="337" customWidth="1"/>
    <col min="9" max="16384" width="9.140625" style="337"/>
  </cols>
  <sheetData>
    <row r="1" spans="1:8" s="336" customFormat="1" ht="14.25">
      <c r="A1" s="420" t="s">
        <v>610</v>
      </c>
      <c r="B1" s="420"/>
      <c r="C1" s="420"/>
      <c r="D1" s="420"/>
      <c r="E1" s="420"/>
      <c r="F1" s="420"/>
      <c r="G1" s="420"/>
      <c r="H1" s="420"/>
    </row>
    <row r="3" spans="1:8" ht="15.75">
      <c r="A3" s="421" t="s">
        <v>611</v>
      </c>
      <c r="B3" s="421"/>
      <c r="C3" s="421"/>
      <c r="D3" s="421"/>
      <c r="E3" s="421"/>
      <c r="F3" s="421"/>
      <c r="G3" s="421"/>
      <c r="H3" s="421"/>
    </row>
    <row r="4" spans="1:8" ht="15.75" thickBot="1">
      <c r="G4" s="337" t="s">
        <v>612</v>
      </c>
    </row>
    <row r="5" spans="1:8" s="340" customFormat="1">
      <c r="A5" s="338"/>
      <c r="B5" s="339"/>
      <c r="C5" s="422" t="s">
        <v>613</v>
      </c>
      <c r="D5" s="423"/>
      <c r="E5" s="423"/>
      <c r="F5" s="423"/>
      <c r="G5" s="423"/>
      <c r="H5" s="424"/>
    </row>
    <row r="6" spans="1:8" s="340" customFormat="1" ht="21.75" customHeight="1">
      <c r="A6" s="341"/>
      <c r="B6" s="342"/>
      <c r="C6" s="425" t="s">
        <v>614</v>
      </c>
      <c r="D6" s="426"/>
      <c r="E6" s="425" t="s">
        <v>615</v>
      </c>
      <c r="F6" s="426"/>
      <c r="G6" s="427" t="s">
        <v>616</v>
      </c>
      <c r="H6" s="429" t="s">
        <v>617</v>
      </c>
    </row>
    <row r="7" spans="1:8" ht="44.25" thickBot="1">
      <c r="A7" s="343" t="s">
        <v>618</v>
      </c>
      <c r="B7" s="344" t="s">
        <v>619</v>
      </c>
      <c r="C7" s="345" t="s">
        <v>620</v>
      </c>
      <c r="D7" s="345" t="s">
        <v>621</v>
      </c>
      <c r="E7" s="345" t="s">
        <v>620</v>
      </c>
      <c r="F7" s="345" t="s">
        <v>621</v>
      </c>
      <c r="G7" s="428"/>
      <c r="H7" s="430"/>
    </row>
    <row r="8" spans="1:8">
      <c r="A8" s="346" t="s">
        <v>622</v>
      </c>
      <c r="B8" s="347" t="s">
        <v>623</v>
      </c>
      <c r="C8" s="347">
        <v>31</v>
      </c>
      <c r="D8" s="348">
        <v>8.9329199999999993</v>
      </c>
      <c r="E8" s="347">
        <v>3</v>
      </c>
      <c r="F8" s="348">
        <v>0.13902999999999999</v>
      </c>
      <c r="G8" s="347">
        <v>34</v>
      </c>
      <c r="H8" s="349">
        <v>9.0719499999999975</v>
      </c>
    </row>
    <row r="9" spans="1:8">
      <c r="A9" s="350"/>
      <c r="B9" s="351" t="s">
        <v>14</v>
      </c>
      <c r="C9" s="351">
        <v>702</v>
      </c>
      <c r="D9" s="352">
        <v>177.83643000000006</v>
      </c>
      <c r="E9" s="351">
        <v>175</v>
      </c>
      <c r="F9" s="352">
        <v>31.304879999999983</v>
      </c>
      <c r="G9" s="351">
        <v>877</v>
      </c>
      <c r="H9" s="353">
        <v>209.14131000000029</v>
      </c>
    </row>
    <row r="10" spans="1:8">
      <c r="A10" s="350"/>
      <c r="B10" s="351" t="s">
        <v>624</v>
      </c>
      <c r="C10" s="351">
        <v>279</v>
      </c>
      <c r="D10" s="352">
        <v>64.806220000000067</v>
      </c>
      <c r="E10" s="351">
        <v>10</v>
      </c>
      <c r="F10" s="352">
        <v>2.2906399999999998</v>
      </c>
      <c r="G10" s="351">
        <v>289</v>
      </c>
      <c r="H10" s="353">
        <v>67.096860000000035</v>
      </c>
    </row>
    <row r="11" spans="1:8">
      <c r="A11" s="350"/>
      <c r="B11" s="351" t="s">
        <v>625</v>
      </c>
      <c r="C11" s="351">
        <v>6</v>
      </c>
      <c r="D11" s="352">
        <v>1.9409299999999998</v>
      </c>
      <c r="E11" s="351">
        <v>1</v>
      </c>
      <c r="F11" s="352">
        <v>0.33087</v>
      </c>
      <c r="G11" s="351">
        <v>7</v>
      </c>
      <c r="H11" s="353">
        <v>2.2717999999999998</v>
      </c>
    </row>
    <row r="12" spans="1:8">
      <c r="A12" s="350"/>
      <c r="B12" s="351" t="s">
        <v>626</v>
      </c>
      <c r="C12" s="351">
        <v>52</v>
      </c>
      <c r="D12" s="352">
        <v>15.922890000000004</v>
      </c>
      <c r="E12" s="351">
        <v>2</v>
      </c>
      <c r="F12" s="352">
        <v>0.31684999999999997</v>
      </c>
      <c r="G12" s="351">
        <v>54</v>
      </c>
      <c r="H12" s="353">
        <v>16.239740000000005</v>
      </c>
    </row>
    <row r="13" spans="1:8" ht="15.75" thickBot="1">
      <c r="A13" s="354" t="s">
        <v>627</v>
      </c>
      <c r="B13" s="355"/>
      <c r="C13" s="355">
        <v>1070</v>
      </c>
      <c r="D13" s="356">
        <v>269.43939000000029</v>
      </c>
      <c r="E13" s="355">
        <v>191</v>
      </c>
      <c r="F13" s="356">
        <v>34.382269999999984</v>
      </c>
      <c r="G13" s="355">
        <v>1261</v>
      </c>
      <c r="H13" s="357">
        <v>303.82166000000029</v>
      </c>
    </row>
    <row r="14" spans="1:8">
      <c r="A14" s="346" t="s">
        <v>122</v>
      </c>
      <c r="B14" s="347" t="s">
        <v>628</v>
      </c>
      <c r="C14" s="347">
        <v>131</v>
      </c>
      <c r="D14" s="348">
        <v>21.613940000000014</v>
      </c>
      <c r="E14" s="347">
        <v>77</v>
      </c>
      <c r="F14" s="348">
        <v>5.0714300000000012</v>
      </c>
      <c r="G14" s="347">
        <v>208</v>
      </c>
      <c r="H14" s="349">
        <v>26.685370000000006</v>
      </c>
    </row>
    <row r="15" spans="1:8">
      <c r="A15" s="350"/>
      <c r="B15" s="351" t="s">
        <v>624</v>
      </c>
      <c r="C15" s="351">
        <v>16287</v>
      </c>
      <c r="D15" s="352">
        <v>4160.38</v>
      </c>
      <c r="E15" s="351">
        <v>1421</v>
      </c>
      <c r="F15" s="352">
        <v>294.6672300000007</v>
      </c>
      <c r="G15" s="351">
        <v>17708</v>
      </c>
      <c r="H15" s="353">
        <f>D15+F15</f>
        <v>4455.047230000001</v>
      </c>
    </row>
    <row r="16" spans="1:8">
      <c r="A16" s="350"/>
      <c r="B16" s="351" t="s">
        <v>626</v>
      </c>
      <c r="C16" s="351">
        <v>695</v>
      </c>
      <c r="D16" s="352">
        <v>181.32221999999973</v>
      </c>
      <c r="E16" s="351">
        <v>178</v>
      </c>
      <c r="F16" s="352">
        <v>32.324930000000023</v>
      </c>
      <c r="G16" s="351">
        <v>873</v>
      </c>
      <c r="H16" s="353">
        <v>213.64715000000038</v>
      </c>
    </row>
    <row r="17" spans="1:8" ht="15.75" thickBot="1">
      <c r="A17" s="354" t="s">
        <v>629</v>
      </c>
      <c r="B17" s="355"/>
      <c r="C17" s="355">
        <v>17113</v>
      </c>
      <c r="D17" s="356">
        <f>SUM(D14+D15+D16)</f>
        <v>4363.3161600000003</v>
      </c>
      <c r="E17" s="355">
        <v>1676</v>
      </c>
      <c r="F17" s="356">
        <v>332.06359000000123</v>
      </c>
      <c r="G17" s="355">
        <v>18789</v>
      </c>
      <c r="H17" s="357">
        <f>H14+H15+H16</f>
        <v>4695.3797500000019</v>
      </c>
    </row>
    <row r="18" spans="1:8" s="336" customFormat="1" thickBot="1">
      <c r="A18" s="358" t="s">
        <v>60</v>
      </c>
      <c r="B18" s="359"/>
      <c r="C18" s="359">
        <v>18183</v>
      </c>
      <c r="D18" s="360">
        <f>D13+D17</f>
        <v>4632.7555500000008</v>
      </c>
      <c r="E18" s="359">
        <v>1867</v>
      </c>
      <c r="F18" s="360">
        <v>366.44586000000095</v>
      </c>
      <c r="G18" s="359">
        <v>20050</v>
      </c>
      <c r="H18" s="361">
        <f>H13+H17</f>
        <v>4999.2014100000024</v>
      </c>
    </row>
    <row r="19" spans="1:8">
      <c r="D19" s="362"/>
    </row>
    <row r="20" spans="1:8" ht="66" customHeight="1">
      <c r="A20" s="419" t="s">
        <v>630</v>
      </c>
      <c r="B20" s="419"/>
      <c r="C20" s="419"/>
      <c r="D20" s="419"/>
      <c r="E20" s="419"/>
      <c r="F20" s="419"/>
      <c r="G20" s="419"/>
      <c r="H20" s="419"/>
    </row>
  </sheetData>
  <mergeCells count="8">
    <mergeCell ref="A20:H20"/>
    <mergeCell ref="A1:H1"/>
    <mergeCell ref="A3:H3"/>
    <mergeCell ref="C5:H5"/>
    <mergeCell ref="C6:D6"/>
    <mergeCell ref="E6:F6"/>
    <mergeCell ref="G6:G7"/>
    <mergeCell ref="H6:H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57"/>
  <sheetViews>
    <sheetView workbookViewId="0">
      <selection activeCell="I10" sqref="I10"/>
    </sheetView>
  </sheetViews>
  <sheetFormatPr defaultColWidth="12.42578125" defaultRowHeight="15.75"/>
  <cols>
    <col min="1" max="1" width="6" style="2" customWidth="1"/>
    <col min="2" max="2" width="39.42578125" style="2" customWidth="1"/>
    <col min="3" max="3" width="12.42578125" style="2" customWidth="1"/>
    <col min="4" max="4" width="15.28515625" style="2" customWidth="1"/>
    <col min="5" max="5" width="10.28515625" style="2" customWidth="1"/>
    <col min="6" max="245" width="12.42578125" style="2" customWidth="1"/>
  </cols>
  <sheetData>
    <row r="1" spans="1:245" ht="23.25" customHeight="1">
      <c r="A1" s="1" t="s">
        <v>0</v>
      </c>
      <c r="B1" s="431" t="s">
        <v>1</v>
      </c>
      <c r="C1" s="432"/>
      <c r="D1" s="432"/>
      <c r="E1" s="432"/>
      <c r="F1" s="432"/>
    </row>
    <row r="2" spans="1:245" ht="17.25" customHeight="1">
      <c r="A2" s="16"/>
      <c r="B2" s="409" t="s">
        <v>2</v>
      </c>
      <c r="C2" s="409"/>
      <c r="D2" s="409"/>
      <c r="E2" s="409"/>
      <c r="F2" s="409"/>
    </row>
    <row r="3" spans="1:245" ht="24.75" customHeight="1">
      <c r="A3" s="17"/>
      <c r="B3" s="408" t="s">
        <v>61</v>
      </c>
      <c r="C3" s="408"/>
      <c r="D3" s="408"/>
      <c r="E3" s="408"/>
      <c r="F3" s="408"/>
    </row>
    <row r="4" spans="1:245" ht="22.5">
      <c r="A4" s="3"/>
      <c r="B4" s="433" t="s">
        <v>62</v>
      </c>
      <c r="C4" s="433"/>
      <c r="D4" s="433"/>
      <c r="E4" s="433"/>
      <c r="F4" s="433"/>
    </row>
    <row r="5" spans="1:245" hidden="1">
      <c r="D5" s="9"/>
    </row>
    <row r="6" spans="1:245" hidden="1">
      <c r="D6" s="9"/>
    </row>
    <row r="7" spans="1:245" ht="51" customHeight="1">
      <c r="A7" s="16" t="s">
        <v>5</v>
      </c>
      <c r="B7" s="16" t="s">
        <v>6</v>
      </c>
      <c r="C7" s="16" t="s">
        <v>63</v>
      </c>
      <c r="D7" s="16" t="s">
        <v>64</v>
      </c>
      <c r="E7" s="18" t="s">
        <v>65</v>
      </c>
      <c r="F7" s="18" t="s">
        <v>66</v>
      </c>
    </row>
    <row r="8" spans="1:245" ht="15">
      <c r="A8" s="12">
        <v>1</v>
      </c>
      <c r="B8" s="12" t="s">
        <v>11</v>
      </c>
      <c r="C8" s="12">
        <v>751</v>
      </c>
      <c r="D8" s="19">
        <v>341</v>
      </c>
      <c r="E8" s="12">
        <v>589</v>
      </c>
      <c r="F8" s="12">
        <f>C8+D8+E8</f>
        <v>1681</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15">
      <c r="A9" s="12">
        <v>2</v>
      </c>
      <c r="B9" s="12" t="s">
        <v>12</v>
      </c>
      <c r="C9" s="12">
        <v>459</v>
      </c>
      <c r="D9" s="19">
        <v>392</v>
      </c>
      <c r="E9" s="12">
        <v>691</v>
      </c>
      <c r="F9" s="12">
        <f t="shared" ref="F9:F56" si="0">C9+D9+E9</f>
        <v>1542</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15">
      <c r="A10" s="12">
        <v>3</v>
      </c>
      <c r="B10" s="12" t="s">
        <v>13</v>
      </c>
      <c r="C10" s="12">
        <v>223</v>
      </c>
      <c r="D10" s="19">
        <v>201</v>
      </c>
      <c r="E10" s="12">
        <v>343</v>
      </c>
      <c r="F10" s="12">
        <f t="shared" si="0"/>
        <v>767</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15">
      <c r="A11" s="12">
        <v>4</v>
      </c>
      <c r="B11" s="12" t="s">
        <v>14</v>
      </c>
      <c r="C11" s="12">
        <v>285</v>
      </c>
      <c r="D11" s="19">
        <v>149</v>
      </c>
      <c r="E11" s="12">
        <v>247</v>
      </c>
      <c r="F11" s="12">
        <f t="shared" si="0"/>
        <v>681</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15">
      <c r="A12" s="12">
        <v>5</v>
      </c>
      <c r="B12" s="12" t="s">
        <v>15</v>
      </c>
      <c r="C12" s="12">
        <v>27</v>
      </c>
      <c r="D12" s="19">
        <v>31</v>
      </c>
      <c r="E12" s="12">
        <v>80</v>
      </c>
      <c r="F12" s="12">
        <f t="shared" si="0"/>
        <v>138</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15">
      <c r="A13" s="12">
        <v>6</v>
      </c>
      <c r="B13" s="12" t="s">
        <v>16</v>
      </c>
      <c r="C13" s="12">
        <v>11</v>
      </c>
      <c r="D13" s="19">
        <v>11</v>
      </c>
      <c r="E13" s="12">
        <v>43</v>
      </c>
      <c r="F13" s="12">
        <f t="shared" si="0"/>
        <v>65</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15">
      <c r="A14" s="12">
        <v>7</v>
      </c>
      <c r="B14" s="12" t="s">
        <v>17</v>
      </c>
      <c r="C14" s="12">
        <v>10</v>
      </c>
      <c r="D14" s="19">
        <v>33</v>
      </c>
      <c r="E14" s="12">
        <v>65</v>
      </c>
      <c r="F14" s="12">
        <f t="shared" si="0"/>
        <v>108</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15">
      <c r="A15" s="12">
        <v>8</v>
      </c>
      <c r="B15" s="12" t="s">
        <v>18</v>
      </c>
      <c r="C15" s="12">
        <v>15</v>
      </c>
      <c r="D15" s="19">
        <v>25</v>
      </c>
      <c r="E15" s="12">
        <v>112</v>
      </c>
      <c r="F15" s="12">
        <f t="shared" si="0"/>
        <v>152</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15">
      <c r="A16" s="12">
        <v>9</v>
      </c>
      <c r="B16" s="12" t="s">
        <v>19</v>
      </c>
      <c r="C16" s="12">
        <v>70</v>
      </c>
      <c r="D16" s="19">
        <v>61</v>
      </c>
      <c r="E16" s="12">
        <v>92</v>
      </c>
      <c r="F16" s="12">
        <f t="shared" si="0"/>
        <v>223</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15">
      <c r="A17" s="12">
        <v>10</v>
      </c>
      <c r="B17" s="12" t="s">
        <v>20</v>
      </c>
      <c r="C17" s="12">
        <v>9</v>
      </c>
      <c r="D17" s="19">
        <v>20</v>
      </c>
      <c r="E17" s="12">
        <v>135</v>
      </c>
      <c r="F17" s="12">
        <f t="shared" si="0"/>
        <v>164</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15">
      <c r="A18" s="12">
        <v>11</v>
      </c>
      <c r="B18" s="12" t="s">
        <v>21</v>
      </c>
      <c r="C18" s="12">
        <v>0</v>
      </c>
      <c r="D18" s="19">
        <v>1</v>
      </c>
      <c r="E18" s="12">
        <v>12</v>
      </c>
      <c r="F18" s="12">
        <f t="shared" si="0"/>
        <v>13</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15">
      <c r="A19" s="12">
        <v>12</v>
      </c>
      <c r="B19" s="12" t="s">
        <v>22</v>
      </c>
      <c r="C19" s="12">
        <v>8</v>
      </c>
      <c r="D19" s="19">
        <v>9</v>
      </c>
      <c r="E19" s="12">
        <v>47</v>
      </c>
      <c r="F19" s="12">
        <f t="shared" si="0"/>
        <v>64</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15">
      <c r="A20" s="12">
        <v>13</v>
      </c>
      <c r="B20" s="12" t="s">
        <v>23</v>
      </c>
      <c r="C20" s="12">
        <v>7</v>
      </c>
      <c r="D20" s="12">
        <v>31</v>
      </c>
      <c r="E20" s="12">
        <v>49</v>
      </c>
      <c r="F20" s="12">
        <f t="shared" si="0"/>
        <v>87</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15">
      <c r="A21" s="12">
        <v>14</v>
      </c>
      <c r="B21" s="12" t="s">
        <v>24</v>
      </c>
      <c r="C21" s="12">
        <v>189</v>
      </c>
      <c r="D21" s="12">
        <v>153</v>
      </c>
      <c r="E21" s="12">
        <v>199</v>
      </c>
      <c r="F21" s="12">
        <f t="shared" si="0"/>
        <v>541</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ht="15">
      <c r="A22" s="12">
        <v>15</v>
      </c>
      <c r="B22" s="12" t="s">
        <v>25</v>
      </c>
      <c r="C22" s="12">
        <v>44</v>
      </c>
      <c r="D22" s="12">
        <v>33</v>
      </c>
      <c r="E22" s="12">
        <v>107</v>
      </c>
      <c r="F22" s="12">
        <f t="shared" si="0"/>
        <v>184</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ht="15">
      <c r="A23" s="12">
        <v>16</v>
      </c>
      <c r="B23" s="12" t="s">
        <v>26</v>
      </c>
      <c r="C23" s="12">
        <v>0</v>
      </c>
      <c r="D23" s="12">
        <v>8</v>
      </c>
      <c r="E23" s="12">
        <v>33</v>
      </c>
      <c r="F23" s="12">
        <f t="shared" si="0"/>
        <v>41</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ht="15">
      <c r="A24" s="12">
        <v>17</v>
      </c>
      <c r="B24" s="12" t="s">
        <v>27</v>
      </c>
      <c r="C24" s="12">
        <v>0</v>
      </c>
      <c r="D24" s="12">
        <v>6</v>
      </c>
      <c r="E24" s="12">
        <v>35</v>
      </c>
      <c r="F24" s="12">
        <f t="shared" si="0"/>
        <v>41</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ht="15">
      <c r="A25" s="12">
        <v>18</v>
      </c>
      <c r="B25" s="12" t="s">
        <v>28</v>
      </c>
      <c r="C25" s="12">
        <v>0</v>
      </c>
      <c r="D25" s="12">
        <v>0</v>
      </c>
      <c r="E25" s="12">
        <v>12</v>
      </c>
      <c r="F25" s="12">
        <f t="shared" si="0"/>
        <v>12</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ht="15">
      <c r="A26" s="12">
        <v>19</v>
      </c>
      <c r="B26" s="12" t="s">
        <v>29</v>
      </c>
      <c r="C26" s="12">
        <v>22</v>
      </c>
      <c r="D26" s="12">
        <v>35</v>
      </c>
      <c r="E26" s="12">
        <v>49</v>
      </c>
      <c r="F26" s="12">
        <f t="shared" si="0"/>
        <v>106</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ht="15">
      <c r="A27" s="12">
        <v>20</v>
      </c>
      <c r="B27" s="12" t="s">
        <v>30</v>
      </c>
      <c r="C27" s="12">
        <v>0</v>
      </c>
      <c r="D27" s="12">
        <v>0</v>
      </c>
      <c r="E27" s="12">
        <v>9</v>
      </c>
      <c r="F27" s="12">
        <f t="shared" si="0"/>
        <v>9</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ht="15">
      <c r="A28" s="12">
        <v>21</v>
      </c>
      <c r="B28" s="12" t="s">
        <v>31</v>
      </c>
      <c r="C28" s="12">
        <v>1</v>
      </c>
      <c r="D28" s="12">
        <v>12</v>
      </c>
      <c r="E28" s="12">
        <v>38</v>
      </c>
      <c r="F28" s="12">
        <f t="shared" si="0"/>
        <v>51</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ht="15">
      <c r="A29" s="12">
        <v>22</v>
      </c>
      <c r="B29" s="12" t="s">
        <v>32</v>
      </c>
      <c r="C29" s="12">
        <v>3</v>
      </c>
      <c r="D29" s="12">
        <v>11</v>
      </c>
      <c r="E29" s="12">
        <v>47</v>
      </c>
      <c r="F29" s="12">
        <f t="shared" si="0"/>
        <v>61</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ht="15">
      <c r="A30" s="12">
        <v>23</v>
      </c>
      <c r="B30" s="12" t="s">
        <v>33</v>
      </c>
      <c r="C30" s="12">
        <v>3</v>
      </c>
      <c r="D30" s="12">
        <v>12</v>
      </c>
      <c r="E30" s="12">
        <v>40</v>
      </c>
      <c r="F30" s="12">
        <f t="shared" si="0"/>
        <v>55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ht="15">
      <c r="A31" s="12">
        <v>24</v>
      </c>
      <c r="B31" s="12" t="s">
        <v>34</v>
      </c>
      <c r="C31" s="12">
        <v>1</v>
      </c>
      <c r="D31" s="12">
        <v>8</v>
      </c>
      <c r="E31" s="12">
        <v>49</v>
      </c>
      <c r="F31" s="12">
        <f t="shared" si="0"/>
        <v>58</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ht="15">
      <c r="A32" s="12">
        <v>25</v>
      </c>
      <c r="B32" s="12" t="s">
        <v>35</v>
      </c>
      <c r="C32" s="12">
        <v>0</v>
      </c>
      <c r="D32" s="12">
        <v>9</v>
      </c>
      <c r="E32" s="12">
        <v>11</v>
      </c>
      <c r="F32" s="12">
        <f t="shared" si="0"/>
        <v>20</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row r="33" spans="1:245" ht="15">
      <c r="A33" s="12">
        <v>26</v>
      </c>
      <c r="B33" s="12" t="s">
        <v>36</v>
      </c>
      <c r="C33" s="12">
        <v>1</v>
      </c>
      <c r="D33" s="12">
        <v>8</v>
      </c>
      <c r="E33" s="12">
        <v>73</v>
      </c>
      <c r="F33" s="12">
        <f t="shared" si="0"/>
        <v>82</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row>
    <row r="34" spans="1:245" ht="15">
      <c r="A34" s="12">
        <v>27</v>
      </c>
      <c r="B34" s="12" t="s">
        <v>37</v>
      </c>
      <c r="C34" s="12">
        <v>22</v>
      </c>
      <c r="D34" s="12">
        <v>75</v>
      </c>
      <c r="E34" s="12">
        <v>231</v>
      </c>
      <c r="F34" s="12">
        <f t="shared" si="0"/>
        <v>328</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row>
    <row r="35" spans="1:245" ht="15">
      <c r="A35" s="12">
        <v>28</v>
      </c>
      <c r="B35" s="12" t="s">
        <v>38</v>
      </c>
      <c r="C35" s="12">
        <v>14</v>
      </c>
      <c r="D35" s="12">
        <v>75</v>
      </c>
      <c r="E35" s="12">
        <v>209</v>
      </c>
      <c r="F35" s="12">
        <f t="shared" si="0"/>
        <v>298</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row>
    <row r="36" spans="1:245" ht="15">
      <c r="A36" s="12">
        <v>29</v>
      </c>
      <c r="B36" s="12" t="s">
        <v>39</v>
      </c>
      <c r="C36" s="12">
        <v>59</v>
      </c>
      <c r="D36" s="12">
        <v>80</v>
      </c>
      <c r="E36" s="12">
        <v>198</v>
      </c>
      <c r="F36" s="12">
        <f t="shared" si="0"/>
        <v>337</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row>
    <row r="37" spans="1:245" ht="15">
      <c r="A37" s="12">
        <v>30</v>
      </c>
      <c r="B37" s="12" t="s">
        <v>40</v>
      </c>
      <c r="C37" s="12">
        <v>11</v>
      </c>
      <c r="D37" s="12">
        <v>17</v>
      </c>
      <c r="E37" s="12">
        <v>48</v>
      </c>
      <c r="F37" s="12">
        <f t="shared" si="0"/>
        <v>76</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row>
    <row r="38" spans="1:245" ht="15">
      <c r="A38" s="12">
        <v>31</v>
      </c>
      <c r="B38" s="12" t="s">
        <v>41</v>
      </c>
      <c r="C38" s="12">
        <v>9</v>
      </c>
      <c r="D38" s="12">
        <v>72</v>
      </c>
      <c r="E38" s="12">
        <v>72</v>
      </c>
      <c r="F38" s="12">
        <f t="shared" si="0"/>
        <v>153</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row>
    <row r="39" spans="1:245" ht="15">
      <c r="A39" s="12">
        <v>32</v>
      </c>
      <c r="B39" s="12" t="s">
        <v>42</v>
      </c>
      <c r="C39" s="12">
        <v>5</v>
      </c>
      <c r="D39" s="12">
        <v>1</v>
      </c>
      <c r="E39" s="12">
        <v>18</v>
      </c>
      <c r="F39" s="12">
        <f t="shared" si="0"/>
        <v>24</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row>
    <row r="40" spans="1:245" ht="15">
      <c r="A40" s="12">
        <v>33</v>
      </c>
      <c r="B40" s="12" t="s">
        <v>43</v>
      </c>
      <c r="C40" s="12">
        <v>9</v>
      </c>
      <c r="D40" s="12">
        <v>28</v>
      </c>
      <c r="E40" s="12">
        <v>57</v>
      </c>
      <c r="F40" s="12">
        <f t="shared" si="0"/>
        <v>94</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row>
    <row r="41" spans="1:245" ht="15">
      <c r="A41" s="12">
        <v>34</v>
      </c>
      <c r="B41" s="12" t="s">
        <v>44</v>
      </c>
      <c r="C41" s="12">
        <v>2</v>
      </c>
      <c r="D41" s="12">
        <v>9</v>
      </c>
      <c r="E41" s="12">
        <v>2</v>
      </c>
      <c r="F41" s="12">
        <f t="shared" si="0"/>
        <v>13</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row>
    <row r="42" spans="1:245" ht="15">
      <c r="A42" s="12">
        <v>35</v>
      </c>
      <c r="B42" s="12" t="s">
        <v>45</v>
      </c>
      <c r="C42" s="12">
        <v>838</v>
      </c>
      <c r="D42" s="12">
        <v>147</v>
      </c>
      <c r="E42" s="12">
        <v>135</v>
      </c>
      <c r="F42" s="12">
        <f t="shared" si="0"/>
        <v>1120</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row>
    <row r="43" spans="1:245" ht="15">
      <c r="A43" s="12">
        <v>36</v>
      </c>
      <c r="B43" s="12" t="s">
        <v>46</v>
      </c>
      <c r="C43" s="12">
        <v>427</v>
      </c>
      <c r="D43" s="12">
        <v>140</v>
      </c>
      <c r="E43" s="12">
        <v>62</v>
      </c>
      <c r="F43" s="12">
        <f t="shared" si="0"/>
        <v>629</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row>
    <row r="44" spans="1:245" ht="15">
      <c r="A44" s="12">
        <v>37</v>
      </c>
      <c r="B44" s="12" t="s">
        <v>47</v>
      </c>
      <c r="C44" s="12">
        <v>178</v>
      </c>
      <c r="D44" s="12">
        <v>0</v>
      </c>
      <c r="E44" s="12">
        <v>25</v>
      </c>
      <c r="F44" s="12">
        <f t="shared" si="0"/>
        <v>203</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row>
    <row r="45" spans="1:245" ht="15">
      <c r="A45" s="12">
        <v>38</v>
      </c>
      <c r="B45" s="12" t="s">
        <v>48</v>
      </c>
      <c r="C45" s="12">
        <v>443</v>
      </c>
      <c r="D45" s="12">
        <v>201</v>
      </c>
      <c r="E45" s="12">
        <v>227</v>
      </c>
      <c r="F45" s="12">
        <f t="shared" si="0"/>
        <v>871</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row>
    <row r="46" spans="1:245" ht="15">
      <c r="A46" s="12">
        <v>39</v>
      </c>
      <c r="B46" s="12" t="s">
        <v>49</v>
      </c>
      <c r="C46" s="12">
        <v>0</v>
      </c>
      <c r="D46" s="12">
        <v>0</v>
      </c>
      <c r="E46" s="12">
        <v>0</v>
      </c>
      <c r="F46" s="12">
        <f t="shared" si="0"/>
        <v>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row>
    <row r="47" spans="1:245" ht="15">
      <c r="A47" s="12">
        <v>40</v>
      </c>
      <c r="B47" s="12" t="s">
        <v>50</v>
      </c>
      <c r="C47" s="12">
        <v>7</v>
      </c>
      <c r="D47" s="12">
        <v>21</v>
      </c>
      <c r="E47" s="12">
        <v>52</v>
      </c>
      <c r="F47" s="12">
        <f t="shared" si="0"/>
        <v>80</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row>
    <row r="48" spans="1:245" ht="15">
      <c r="A48" s="12">
        <v>41</v>
      </c>
      <c r="B48" s="12" t="s">
        <v>51</v>
      </c>
      <c r="C48" s="12">
        <v>17</v>
      </c>
      <c r="D48" s="12">
        <v>28</v>
      </c>
      <c r="E48" s="12">
        <v>35</v>
      </c>
      <c r="F48" s="12">
        <f t="shared" si="0"/>
        <v>80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row>
    <row r="49" spans="1:245" ht="15">
      <c r="A49" s="12">
        <v>42</v>
      </c>
      <c r="B49" s="12" t="s">
        <v>52</v>
      </c>
      <c r="C49" s="12">
        <v>17</v>
      </c>
      <c r="D49" s="12">
        <v>24</v>
      </c>
      <c r="E49" s="12">
        <v>32</v>
      </c>
      <c r="F49" s="12">
        <f t="shared" si="0"/>
        <v>73</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row>
    <row r="50" spans="1:245" ht="15">
      <c r="A50" s="12">
        <v>43</v>
      </c>
      <c r="B50" s="12" t="s">
        <v>53</v>
      </c>
      <c r="C50" s="12">
        <v>2</v>
      </c>
      <c r="D50" s="12">
        <v>8</v>
      </c>
      <c r="E50" s="12">
        <v>13</v>
      </c>
      <c r="F50" s="12">
        <f t="shared" si="0"/>
        <v>23</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row>
    <row r="51" spans="1:245" ht="15">
      <c r="A51" s="12">
        <v>44</v>
      </c>
      <c r="B51" s="12" t="s">
        <v>54</v>
      </c>
      <c r="C51" s="12">
        <v>7</v>
      </c>
      <c r="D51" s="12">
        <v>5</v>
      </c>
      <c r="E51" s="12">
        <v>39</v>
      </c>
      <c r="F51" s="12">
        <f t="shared" si="0"/>
        <v>51</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row>
    <row r="52" spans="1:245" ht="15">
      <c r="A52" s="12">
        <v>45</v>
      </c>
      <c r="B52" s="12" t="s">
        <v>55</v>
      </c>
      <c r="C52" s="12">
        <v>0</v>
      </c>
      <c r="D52" s="12">
        <v>0</v>
      </c>
      <c r="E52" s="12">
        <v>3</v>
      </c>
      <c r="F52" s="12">
        <f t="shared" si="0"/>
        <v>3</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row>
    <row r="53" spans="1:245" ht="15">
      <c r="A53" s="12">
        <v>46</v>
      </c>
      <c r="B53" s="12" t="s">
        <v>56</v>
      </c>
      <c r="C53" s="12">
        <v>2</v>
      </c>
      <c r="D53" s="12">
        <v>60</v>
      </c>
      <c r="E53" s="12">
        <v>25</v>
      </c>
      <c r="F53" s="12">
        <f t="shared" si="0"/>
        <v>87</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row>
    <row r="54" spans="1:245" ht="15">
      <c r="A54" s="12">
        <v>47</v>
      </c>
      <c r="B54" s="12" t="s">
        <v>57</v>
      </c>
      <c r="C54" s="12">
        <v>0</v>
      </c>
      <c r="D54" s="12">
        <v>8</v>
      </c>
      <c r="E54" s="12">
        <v>23</v>
      </c>
      <c r="F54" s="12">
        <f t="shared" si="0"/>
        <v>31</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row>
    <row r="55" spans="1:245" ht="15">
      <c r="A55" s="12">
        <v>48</v>
      </c>
      <c r="B55" s="12" t="s">
        <v>58</v>
      </c>
      <c r="C55" s="12">
        <v>0</v>
      </c>
      <c r="D55" s="12">
        <v>0</v>
      </c>
      <c r="E55" s="12">
        <v>0</v>
      </c>
      <c r="F55" s="12">
        <f t="shared" si="0"/>
        <v>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row>
    <row r="56" spans="1:245" ht="15">
      <c r="A56" s="12">
        <v>49</v>
      </c>
      <c r="B56" s="12" t="s">
        <v>59</v>
      </c>
      <c r="C56" s="12">
        <v>0</v>
      </c>
      <c r="D56" s="12">
        <v>0</v>
      </c>
      <c r="E56" s="12">
        <v>0</v>
      </c>
      <c r="F56" s="12">
        <f t="shared" si="0"/>
        <v>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row>
    <row r="57" spans="1:245" s="22" customFormat="1">
      <c r="A57" s="20"/>
      <c r="B57" s="21" t="s">
        <v>60</v>
      </c>
      <c r="C57" s="21">
        <f>SUM(C8:C56)</f>
        <v>4208</v>
      </c>
      <c r="D57" s="21">
        <f t="shared" ref="D57:F57" si="1">SUM(D8:D56)</f>
        <v>2599</v>
      </c>
      <c r="E57" s="21">
        <f t="shared" si="1"/>
        <v>4713</v>
      </c>
      <c r="F57" s="21">
        <f t="shared" si="1"/>
        <v>11520</v>
      </c>
    </row>
  </sheetData>
  <mergeCells count="4">
    <mergeCell ref="B1:F1"/>
    <mergeCell ref="B2:F2"/>
    <mergeCell ref="B3:F3"/>
    <mergeCell ref="B4:F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57"/>
  <sheetViews>
    <sheetView workbookViewId="0">
      <selection activeCell="L13" sqref="L13"/>
    </sheetView>
  </sheetViews>
  <sheetFormatPr defaultColWidth="12.42578125" defaultRowHeight="15.75"/>
  <cols>
    <col min="1" max="1" width="6" style="2" customWidth="1"/>
    <col min="2" max="2" width="39.42578125" style="2" customWidth="1"/>
    <col min="3" max="3" width="12.42578125" style="2" customWidth="1"/>
    <col min="4" max="4" width="15.28515625" style="2" customWidth="1"/>
    <col min="5" max="5" width="10.28515625" style="2" customWidth="1"/>
    <col min="6" max="241" width="12.42578125" style="2" customWidth="1"/>
  </cols>
  <sheetData>
    <row r="1" spans="1:241" ht="27.75" customHeight="1">
      <c r="A1" s="1" t="s">
        <v>0</v>
      </c>
      <c r="B1" s="431" t="s">
        <v>1</v>
      </c>
      <c r="C1" s="432"/>
      <c r="D1" s="432"/>
      <c r="E1" s="432"/>
      <c r="F1" s="432"/>
    </row>
    <row r="2" spans="1:241" ht="20.25" customHeight="1">
      <c r="A2" s="1"/>
      <c r="B2" s="409" t="s">
        <v>2</v>
      </c>
      <c r="C2" s="409"/>
      <c r="D2" s="409"/>
      <c r="E2" s="409"/>
      <c r="F2" s="409"/>
    </row>
    <row r="3" spans="1:241" ht="39" customHeight="1">
      <c r="A3" s="23"/>
      <c r="B3" s="434" t="s">
        <v>67</v>
      </c>
      <c r="C3" s="434"/>
      <c r="D3" s="434"/>
      <c r="E3" s="434"/>
      <c r="F3" s="434"/>
    </row>
    <row r="4" spans="1:241" ht="22.5">
      <c r="A4" s="3"/>
      <c r="B4" s="433" t="s">
        <v>62</v>
      </c>
      <c r="C4" s="433"/>
      <c r="D4" s="433"/>
      <c r="E4" s="433"/>
      <c r="F4" s="433"/>
    </row>
    <row r="5" spans="1:241" ht="0.75" customHeight="1">
      <c r="D5" s="9"/>
    </row>
    <row r="6" spans="1:241" hidden="1">
      <c r="D6" s="9"/>
    </row>
    <row r="7" spans="1:241" ht="51" customHeight="1">
      <c r="A7" s="16" t="s">
        <v>5</v>
      </c>
      <c r="B7" s="16" t="s">
        <v>6</v>
      </c>
      <c r="C7" s="16" t="s">
        <v>63</v>
      </c>
      <c r="D7" s="16" t="s">
        <v>64</v>
      </c>
      <c r="E7" s="18" t="s">
        <v>65</v>
      </c>
      <c r="F7" s="18" t="s">
        <v>66</v>
      </c>
    </row>
    <row r="8" spans="1:241" ht="15">
      <c r="A8" s="12">
        <v>1</v>
      </c>
      <c r="B8" s="12" t="s">
        <v>11</v>
      </c>
      <c r="C8" s="5">
        <v>602</v>
      </c>
      <c r="D8" s="19">
        <v>429</v>
      </c>
      <c r="E8" s="12">
        <v>1567</v>
      </c>
      <c r="F8" s="12">
        <f>C8+D8+E8</f>
        <v>2598</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row>
    <row r="9" spans="1:241" ht="15">
      <c r="A9" s="12">
        <v>2</v>
      </c>
      <c r="B9" s="12" t="s">
        <v>12</v>
      </c>
      <c r="C9" s="5">
        <v>399</v>
      </c>
      <c r="D9" s="19">
        <v>942</v>
      </c>
      <c r="E9" s="12">
        <v>3234</v>
      </c>
      <c r="F9" s="12">
        <f t="shared" ref="F9:F56" si="0">C9+D9+E9</f>
        <v>4575</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row>
    <row r="10" spans="1:241" ht="15">
      <c r="A10" s="12">
        <v>3</v>
      </c>
      <c r="B10" s="12" t="s">
        <v>13</v>
      </c>
      <c r="C10" s="5">
        <v>142</v>
      </c>
      <c r="D10" s="19">
        <v>183</v>
      </c>
      <c r="E10" s="12">
        <v>528</v>
      </c>
      <c r="F10" s="12">
        <f t="shared" si="0"/>
        <v>853</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row>
    <row r="11" spans="1:241" ht="15">
      <c r="A11" s="12">
        <v>4</v>
      </c>
      <c r="B11" s="12" t="s">
        <v>14</v>
      </c>
      <c r="C11" s="5">
        <v>267</v>
      </c>
      <c r="D11" s="19">
        <v>265</v>
      </c>
      <c r="E11" s="12">
        <v>688</v>
      </c>
      <c r="F11" s="12">
        <f t="shared" si="0"/>
        <v>1220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row>
    <row r="12" spans="1:241" ht="15">
      <c r="A12" s="12">
        <v>5</v>
      </c>
      <c r="B12" s="12" t="s">
        <v>15</v>
      </c>
      <c r="C12" s="5">
        <v>16</v>
      </c>
      <c r="D12" s="19">
        <v>12</v>
      </c>
      <c r="E12" s="12">
        <v>56</v>
      </c>
      <c r="F12" s="12">
        <f t="shared" si="0"/>
        <v>84</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row>
    <row r="13" spans="1:241" ht="15">
      <c r="A13" s="12">
        <v>6</v>
      </c>
      <c r="B13" s="12" t="s">
        <v>16</v>
      </c>
      <c r="C13" s="5">
        <v>8</v>
      </c>
      <c r="D13" s="19">
        <v>10</v>
      </c>
      <c r="E13" s="12">
        <v>35</v>
      </c>
      <c r="F13" s="12">
        <f t="shared" si="0"/>
        <v>53</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row>
    <row r="14" spans="1:241" ht="15">
      <c r="A14" s="12">
        <v>7</v>
      </c>
      <c r="B14" s="12" t="s">
        <v>17</v>
      </c>
      <c r="C14" s="5">
        <v>9</v>
      </c>
      <c r="D14" s="19">
        <v>25</v>
      </c>
      <c r="E14" s="12">
        <v>60</v>
      </c>
      <c r="F14" s="12">
        <f t="shared" si="0"/>
        <v>94</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row>
    <row r="15" spans="1:241" ht="15">
      <c r="A15" s="12">
        <v>8</v>
      </c>
      <c r="B15" s="12" t="s">
        <v>18</v>
      </c>
      <c r="C15" s="5">
        <v>9</v>
      </c>
      <c r="D15" s="19">
        <v>24</v>
      </c>
      <c r="E15" s="12">
        <v>136</v>
      </c>
      <c r="F15" s="12">
        <f t="shared" si="0"/>
        <v>169</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row>
    <row r="16" spans="1:241" ht="15">
      <c r="A16" s="12">
        <v>9</v>
      </c>
      <c r="B16" s="12" t="s">
        <v>19</v>
      </c>
      <c r="C16" s="5">
        <v>50</v>
      </c>
      <c r="D16" s="19">
        <v>61</v>
      </c>
      <c r="E16" s="12">
        <v>83</v>
      </c>
      <c r="F16" s="12">
        <f t="shared" si="0"/>
        <v>194</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row>
    <row r="17" spans="1:241" ht="15">
      <c r="A17" s="12">
        <v>10</v>
      </c>
      <c r="B17" s="12" t="s">
        <v>20</v>
      </c>
      <c r="C17" s="5">
        <v>9</v>
      </c>
      <c r="D17" s="19">
        <v>19</v>
      </c>
      <c r="E17" s="12">
        <v>170</v>
      </c>
      <c r="F17" s="12">
        <f t="shared" si="0"/>
        <v>198</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row>
    <row r="18" spans="1:241" ht="15">
      <c r="A18" s="12">
        <v>11</v>
      </c>
      <c r="B18" s="12" t="s">
        <v>21</v>
      </c>
      <c r="C18" s="5">
        <v>0</v>
      </c>
      <c r="D18" s="19">
        <v>1</v>
      </c>
      <c r="E18" s="12">
        <v>10</v>
      </c>
      <c r="F18" s="12">
        <f t="shared" si="0"/>
        <v>11</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row>
    <row r="19" spans="1:241" ht="15">
      <c r="A19" s="12">
        <v>12</v>
      </c>
      <c r="B19" s="12" t="s">
        <v>22</v>
      </c>
      <c r="C19" s="5">
        <v>7</v>
      </c>
      <c r="D19" s="19">
        <v>6</v>
      </c>
      <c r="E19" s="12">
        <v>35</v>
      </c>
      <c r="F19" s="12">
        <f t="shared" si="0"/>
        <v>48</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row>
    <row r="20" spans="1:241" ht="15">
      <c r="A20" s="12">
        <v>13</v>
      </c>
      <c r="B20" s="12" t="s">
        <v>23</v>
      </c>
      <c r="C20" s="5">
        <v>7</v>
      </c>
      <c r="D20" s="12">
        <v>35</v>
      </c>
      <c r="E20" s="12">
        <v>125</v>
      </c>
      <c r="F20" s="12">
        <f t="shared" si="0"/>
        <v>167</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row>
    <row r="21" spans="1:241" ht="15">
      <c r="A21" s="12">
        <v>14</v>
      </c>
      <c r="B21" s="12" t="s">
        <v>24</v>
      </c>
      <c r="C21" s="5">
        <v>274</v>
      </c>
      <c r="D21" s="12">
        <v>123</v>
      </c>
      <c r="E21" s="12">
        <v>692</v>
      </c>
      <c r="F21" s="12">
        <f t="shared" si="0"/>
        <v>1089</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row>
    <row r="22" spans="1:241" ht="15">
      <c r="A22" s="12">
        <v>15</v>
      </c>
      <c r="B22" s="12" t="s">
        <v>25</v>
      </c>
      <c r="C22" s="5">
        <v>11</v>
      </c>
      <c r="D22" s="12">
        <v>17</v>
      </c>
      <c r="E22" s="12">
        <v>255</v>
      </c>
      <c r="F22" s="12">
        <f t="shared" si="0"/>
        <v>283</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row>
    <row r="23" spans="1:241" ht="15">
      <c r="A23" s="12">
        <v>16</v>
      </c>
      <c r="B23" s="12" t="s">
        <v>26</v>
      </c>
      <c r="C23" s="5">
        <v>0</v>
      </c>
      <c r="D23" s="12">
        <v>5</v>
      </c>
      <c r="E23" s="12">
        <v>27</v>
      </c>
      <c r="F23" s="12">
        <f t="shared" si="0"/>
        <v>32</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row>
    <row r="24" spans="1:241" ht="15">
      <c r="A24" s="12">
        <v>17</v>
      </c>
      <c r="B24" s="12" t="s">
        <v>27</v>
      </c>
      <c r="C24" s="5">
        <v>0</v>
      </c>
      <c r="D24" s="12">
        <v>8</v>
      </c>
      <c r="E24" s="12">
        <v>71</v>
      </c>
      <c r="F24" s="12">
        <f t="shared" si="0"/>
        <v>79</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row>
    <row r="25" spans="1:241" ht="15">
      <c r="A25" s="12">
        <v>18</v>
      </c>
      <c r="B25" s="12" t="s">
        <v>28</v>
      </c>
      <c r="C25" s="5">
        <v>0</v>
      </c>
      <c r="D25" s="12">
        <v>0</v>
      </c>
      <c r="E25" s="12">
        <v>13</v>
      </c>
      <c r="F25" s="12">
        <f t="shared" si="0"/>
        <v>13</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row>
    <row r="26" spans="1:241" ht="15">
      <c r="A26" s="12">
        <v>19</v>
      </c>
      <c r="B26" s="12" t="s">
        <v>29</v>
      </c>
      <c r="C26" s="5">
        <v>21</v>
      </c>
      <c r="D26" s="12">
        <v>30</v>
      </c>
      <c r="E26" s="12">
        <v>63</v>
      </c>
      <c r="F26" s="12">
        <f t="shared" si="0"/>
        <v>114</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row>
    <row r="27" spans="1:241" ht="15">
      <c r="A27" s="12">
        <v>20</v>
      </c>
      <c r="B27" s="12" t="s">
        <v>30</v>
      </c>
      <c r="C27" s="5">
        <v>0</v>
      </c>
      <c r="D27" s="12">
        <v>0</v>
      </c>
      <c r="E27" s="12">
        <v>5</v>
      </c>
      <c r="F27" s="12">
        <f t="shared" si="0"/>
        <v>5</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row>
    <row r="28" spans="1:241" ht="15">
      <c r="A28" s="12">
        <v>21</v>
      </c>
      <c r="B28" s="12" t="s">
        <v>31</v>
      </c>
      <c r="C28" s="5">
        <v>3</v>
      </c>
      <c r="D28" s="12">
        <v>26</v>
      </c>
      <c r="E28" s="12">
        <v>70</v>
      </c>
      <c r="F28" s="12">
        <f t="shared" si="0"/>
        <v>99</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row>
    <row r="29" spans="1:241" ht="15">
      <c r="A29" s="12">
        <v>22</v>
      </c>
      <c r="B29" s="12" t="s">
        <v>32</v>
      </c>
      <c r="C29" s="5">
        <v>1</v>
      </c>
      <c r="D29" s="12">
        <v>13</v>
      </c>
      <c r="E29" s="12">
        <v>78</v>
      </c>
      <c r="F29" s="12">
        <f t="shared" si="0"/>
        <v>92</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row>
    <row r="30" spans="1:241" ht="15">
      <c r="A30" s="12">
        <v>23</v>
      </c>
      <c r="B30" s="12" t="s">
        <v>33</v>
      </c>
      <c r="C30" s="5">
        <v>1</v>
      </c>
      <c r="D30" s="12">
        <v>8</v>
      </c>
      <c r="E30" s="12">
        <v>40</v>
      </c>
      <c r="F30" s="12">
        <f t="shared" si="0"/>
        <v>49</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row>
    <row r="31" spans="1:241" ht="15">
      <c r="A31" s="12">
        <v>24</v>
      </c>
      <c r="B31" s="12" t="s">
        <v>34</v>
      </c>
      <c r="C31" s="5">
        <v>3</v>
      </c>
      <c r="D31" s="12">
        <v>8</v>
      </c>
      <c r="E31" s="12">
        <v>70</v>
      </c>
      <c r="F31" s="12">
        <f t="shared" si="0"/>
        <v>81</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row>
    <row r="32" spans="1:241" ht="15">
      <c r="A32" s="12">
        <v>25</v>
      </c>
      <c r="B32" s="12" t="s">
        <v>35</v>
      </c>
      <c r="C32" s="5">
        <v>0</v>
      </c>
      <c r="D32" s="12">
        <v>12</v>
      </c>
      <c r="E32" s="12">
        <v>18</v>
      </c>
      <c r="F32" s="12">
        <f t="shared" si="0"/>
        <v>30</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row>
    <row r="33" spans="1:241" ht="15">
      <c r="A33" s="12">
        <v>26</v>
      </c>
      <c r="B33" s="12" t="s">
        <v>36</v>
      </c>
      <c r="C33" s="5">
        <v>1</v>
      </c>
      <c r="D33" s="12">
        <v>8</v>
      </c>
      <c r="E33" s="12">
        <v>151</v>
      </c>
      <c r="F33" s="12">
        <f t="shared" si="0"/>
        <v>160</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row>
    <row r="34" spans="1:241" ht="15">
      <c r="A34" s="12">
        <v>27</v>
      </c>
      <c r="B34" s="12" t="s">
        <v>37</v>
      </c>
      <c r="C34" s="5">
        <v>36</v>
      </c>
      <c r="D34" s="12">
        <v>129</v>
      </c>
      <c r="E34" s="12">
        <v>994</v>
      </c>
      <c r="F34" s="12">
        <f t="shared" si="0"/>
        <v>1159</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row>
    <row r="35" spans="1:241" ht="15">
      <c r="A35" s="12">
        <v>28</v>
      </c>
      <c r="B35" s="12" t="s">
        <v>38</v>
      </c>
      <c r="C35" s="5">
        <v>143</v>
      </c>
      <c r="D35" s="12">
        <v>353</v>
      </c>
      <c r="E35" s="12">
        <v>1090</v>
      </c>
      <c r="F35" s="12">
        <f t="shared" si="0"/>
        <v>1586</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row>
    <row r="36" spans="1:241" ht="15">
      <c r="A36" s="12">
        <v>29</v>
      </c>
      <c r="B36" s="12" t="s">
        <v>39</v>
      </c>
      <c r="C36" s="5">
        <v>26</v>
      </c>
      <c r="D36" s="12">
        <v>119</v>
      </c>
      <c r="E36" s="12">
        <v>1043</v>
      </c>
      <c r="F36" s="12">
        <f t="shared" si="0"/>
        <v>1188</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row>
    <row r="37" spans="1:241" ht="15">
      <c r="A37" s="12">
        <v>30</v>
      </c>
      <c r="B37" s="12" t="s">
        <v>40</v>
      </c>
      <c r="C37" s="5">
        <v>5</v>
      </c>
      <c r="D37" s="12">
        <v>14</v>
      </c>
      <c r="E37" s="12">
        <v>57</v>
      </c>
      <c r="F37" s="12">
        <f t="shared" si="0"/>
        <v>76</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row>
    <row r="38" spans="1:241" ht="15">
      <c r="A38" s="12">
        <v>31</v>
      </c>
      <c r="B38" s="12" t="s">
        <v>41</v>
      </c>
      <c r="C38" s="5">
        <v>0</v>
      </c>
      <c r="D38" s="12">
        <v>0</v>
      </c>
      <c r="E38" s="12">
        <v>21</v>
      </c>
      <c r="F38" s="12">
        <f t="shared" si="0"/>
        <v>21</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row>
    <row r="39" spans="1:241" ht="15">
      <c r="A39" s="12">
        <v>32</v>
      </c>
      <c r="B39" s="12" t="s">
        <v>42</v>
      </c>
      <c r="C39" s="5">
        <v>5</v>
      </c>
      <c r="D39" s="12">
        <v>1</v>
      </c>
      <c r="E39" s="12">
        <v>13</v>
      </c>
      <c r="F39" s="12">
        <f t="shared" si="0"/>
        <v>19</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row>
    <row r="40" spans="1:241" ht="15">
      <c r="A40" s="12">
        <v>33</v>
      </c>
      <c r="B40" s="12" t="s">
        <v>43</v>
      </c>
      <c r="C40" s="5">
        <v>1</v>
      </c>
      <c r="D40" s="12">
        <v>17</v>
      </c>
      <c r="E40" s="12">
        <v>62</v>
      </c>
      <c r="F40" s="12">
        <f t="shared" si="0"/>
        <v>80</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row>
    <row r="41" spans="1:241" ht="15">
      <c r="A41" s="12">
        <v>34</v>
      </c>
      <c r="B41" s="12" t="s">
        <v>44</v>
      </c>
      <c r="C41" s="5">
        <v>2</v>
      </c>
      <c r="D41" s="12">
        <v>6</v>
      </c>
      <c r="E41" s="12">
        <v>2</v>
      </c>
      <c r="F41" s="12">
        <f t="shared" si="0"/>
        <v>10</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row>
    <row r="42" spans="1:241" ht="15">
      <c r="A42" s="12">
        <v>35</v>
      </c>
      <c r="B42" s="12" t="s">
        <v>45</v>
      </c>
      <c r="C42" s="5">
        <v>80</v>
      </c>
      <c r="D42" s="12">
        <v>74</v>
      </c>
      <c r="E42" s="12">
        <v>48</v>
      </c>
      <c r="F42" s="12">
        <f t="shared" si="0"/>
        <v>202</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row>
    <row r="43" spans="1:241" ht="15">
      <c r="A43" s="12">
        <v>36</v>
      </c>
      <c r="B43" s="12" t="s">
        <v>46</v>
      </c>
      <c r="C43" s="5">
        <v>17</v>
      </c>
      <c r="D43" s="12">
        <v>29</v>
      </c>
      <c r="E43" s="12">
        <v>28</v>
      </c>
      <c r="F43" s="12">
        <f t="shared" si="0"/>
        <v>74</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row>
    <row r="44" spans="1:241" ht="15">
      <c r="A44" s="12">
        <v>37</v>
      </c>
      <c r="B44" s="12" t="s">
        <v>47</v>
      </c>
      <c r="C44" s="5">
        <v>0</v>
      </c>
      <c r="D44" s="12">
        <v>0</v>
      </c>
      <c r="E44" s="12">
        <v>0</v>
      </c>
      <c r="F44" s="12">
        <f t="shared" si="0"/>
        <v>0</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row>
    <row r="45" spans="1:241" ht="15">
      <c r="A45" s="12">
        <v>38</v>
      </c>
      <c r="B45" s="12" t="s">
        <v>48</v>
      </c>
      <c r="C45" s="5">
        <v>31</v>
      </c>
      <c r="D45" s="12">
        <v>20</v>
      </c>
      <c r="E45" s="12">
        <v>67</v>
      </c>
      <c r="F45" s="12">
        <f t="shared" si="0"/>
        <v>118</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row>
    <row r="46" spans="1:241" ht="15">
      <c r="A46" s="12">
        <v>39</v>
      </c>
      <c r="B46" s="12" t="s">
        <v>49</v>
      </c>
      <c r="C46" s="5">
        <v>0</v>
      </c>
      <c r="D46" s="12">
        <v>0</v>
      </c>
      <c r="E46" s="12">
        <v>0</v>
      </c>
      <c r="F46" s="12">
        <f t="shared" si="0"/>
        <v>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row>
    <row r="47" spans="1:241" ht="15">
      <c r="A47" s="12">
        <v>40</v>
      </c>
      <c r="B47" s="12" t="s">
        <v>50</v>
      </c>
      <c r="C47" s="5">
        <v>3</v>
      </c>
      <c r="D47" s="12">
        <v>7</v>
      </c>
      <c r="E47" s="12">
        <v>23</v>
      </c>
      <c r="F47" s="12">
        <f t="shared" si="0"/>
        <v>33</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row>
    <row r="48" spans="1:241" ht="15">
      <c r="A48" s="12">
        <v>41</v>
      </c>
      <c r="B48" s="12" t="s">
        <v>51</v>
      </c>
      <c r="C48" s="5">
        <v>2</v>
      </c>
      <c r="D48" s="12">
        <v>28</v>
      </c>
      <c r="E48" s="12">
        <v>36</v>
      </c>
      <c r="F48" s="12">
        <f t="shared" si="0"/>
        <v>66</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row>
    <row r="49" spans="1:241" ht="15">
      <c r="A49" s="12">
        <v>42</v>
      </c>
      <c r="B49" s="12" t="s">
        <v>52</v>
      </c>
      <c r="C49" s="5">
        <v>0</v>
      </c>
      <c r="D49" s="12">
        <v>0</v>
      </c>
      <c r="E49" s="12">
        <v>0</v>
      </c>
      <c r="F49" s="12">
        <f t="shared" si="0"/>
        <v>0</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row>
    <row r="50" spans="1:241" ht="15">
      <c r="A50" s="12">
        <v>43</v>
      </c>
      <c r="B50" s="12" t="s">
        <v>53</v>
      </c>
      <c r="C50" s="5">
        <v>0</v>
      </c>
      <c r="D50" s="12">
        <v>1</v>
      </c>
      <c r="E50" s="12">
        <v>8</v>
      </c>
      <c r="F50" s="12">
        <f t="shared" si="0"/>
        <v>9</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row>
    <row r="51" spans="1:241" ht="15">
      <c r="A51" s="12">
        <v>44</v>
      </c>
      <c r="B51" s="12" t="s">
        <v>54</v>
      </c>
      <c r="C51" s="5">
        <v>0</v>
      </c>
      <c r="D51" s="12">
        <v>1</v>
      </c>
      <c r="E51" s="12">
        <v>12</v>
      </c>
      <c r="F51" s="12">
        <f t="shared" si="0"/>
        <v>13</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row>
    <row r="52" spans="1:241" ht="15">
      <c r="A52" s="12">
        <v>45</v>
      </c>
      <c r="B52" s="12" t="s">
        <v>55</v>
      </c>
      <c r="C52" s="5">
        <v>0</v>
      </c>
      <c r="D52" s="12">
        <v>0</v>
      </c>
      <c r="E52" s="12">
        <v>3</v>
      </c>
      <c r="F52" s="12">
        <f t="shared" si="0"/>
        <v>3</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ht="15">
      <c r="A53" s="12">
        <v>46</v>
      </c>
      <c r="B53" s="12" t="s">
        <v>56</v>
      </c>
      <c r="C53" s="5">
        <v>0</v>
      </c>
      <c r="D53" s="12">
        <v>0</v>
      </c>
      <c r="E53" s="12">
        <v>9</v>
      </c>
      <c r="F53" s="12">
        <f t="shared" si="0"/>
        <v>9</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1" ht="15">
      <c r="A54" s="12">
        <v>47</v>
      </c>
      <c r="B54" s="12" t="s">
        <v>57</v>
      </c>
      <c r="C54" s="5">
        <v>0</v>
      </c>
      <c r="D54" s="12">
        <v>0</v>
      </c>
      <c r="E54" s="12">
        <v>0</v>
      </c>
      <c r="F54" s="12">
        <f t="shared" si="0"/>
        <v>0</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ht="15">
      <c r="A55" s="12">
        <v>48</v>
      </c>
      <c r="B55" s="12" t="s">
        <v>58</v>
      </c>
      <c r="C55" s="5">
        <v>0</v>
      </c>
      <c r="D55" s="12">
        <v>0</v>
      </c>
      <c r="E55" s="12">
        <v>0</v>
      </c>
      <c r="F55" s="12">
        <f t="shared" si="0"/>
        <v>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ht="15">
      <c r="A56" s="12">
        <v>49</v>
      </c>
      <c r="B56" s="12" t="s">
        <v>59</v>
      </c>
      <c r="C56" s="5">
        <v>0</v>
      </c>
      <c r="D56" s="12">
        <v>0</v>
      </c>
      <c r="E56" s="12">
        <v>0</v>
      </c>
      <c r="F56" s="12">
        <f t="shared" si="0"/>
        <v>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s="22" customFormat="1">
      <c r="A57" s="20"/>
      <c r="B57" s="21" t="s">
        <v>60</v>
      </c>
      <c r="C57" s="24">
        <f>SUM(C8:C56)</f>
        <v>2191</v>
      </c>
      <c r="D57" s="24">
        <f t="shared" ref="D57:F57" si="1">SUM(D8:D56)</f>
        <v>3069</v>
      </c>
      <c r="E57" s="24">
        <f t="shared" si="1"/>
        <v>11796</v>
      </c>
      <c r="F57" s="24">
        <f t="shared" si="1"/>
        <v>17056</v>
      </c>
    </row>
  </sheetData>
  <mergeCells count="4">
    <mergeCell ref="B1:F1"/>
    <mergeCell ref="B2:F2"/>
    <mergeCell ref="B3:F3"/>
    <mergeCell ref="B4:F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6"/>
  <sheetViews>
    <sheetView workbookViewId="0">
      <selection activeCell="F5" sqref="F5:H5"/>
    </sheetView>
  </sheetViews>
  <sheetFormatPr defaultRowHeight="23.25"/>
  <cols>
    <col min="1" max="1" width="7.28515625" style="26" bestFit="1" customWidth="1"/>
    <col min="2" max="2" width="40.140625" style="26" customWidth="1"/>
    <col min="3" max="3" width="14.7109375" style="26" customWidth="1"/>
    <col min="4" max="4" width="21.85546875" style="26" bestFit="1" customWidth="1"/>
    <col min="5" max="5" width="14.7109375" style="44" customWidth="1"/>
    <col min="6" max="6" width="14.7109375" style="26" customWidth="1"/>
    <col min="7" max="7" width="21.85546875" style="26" bestFit="1" customWidth="1"/>
    <col min="8" max="8" width="16.140625" style="44" bestFit="1" customWidth="1"/>
    <col min="9" max="9" width="14.7109375" style="26" customWidth="1"/>
    <col min="10" max="10" width="21.85546875" style="26" bestFit="1" customWidth="1"/>
    <col min="11" max="11" width="14.7109375" style="44" customWidth="1"/>
    <col min="12" max="12" width="14.7109375" style="26" customWidth="1"/>
    <col min="13" max="13" width="10.85546875" style="26" customWidth="1"/>
    <col min="14" max="14" width="14.7109375" style="44" customWidth="1"/>
    <col min="15" max="16" width="14.7109375" style="26" customWidth="1"/>
    <col min="17" max="17" width="14.7109375" style="44" customWidth="1"/>
    <col min="18" max="19" width="14.7109375" style="26" customWidth="1"/>
    <col min="20" max="20" width="14.7109375" style="44" customWidth="1"/>
    <col min="21" max="21" width="14.7109375" style="26" customWidth="1"/>
    <col min="22" max="22" width="16.28515625" style="26" customWidth="1"/>
    <col min="23" max="23" width="14.7109375" style="44" customWidth="1"/>
    <col min="24" max="25" width="14.7109375" style="26" customWidth="1"/>
    <col min="26" max="26" width="14.7109375" style="44" customWidth="1"/>
    <col min="27" max="28" width="14.7109375" style="26" customWidth="1"/>
    <col min="29" max="29" width="14.7109375" style="44" customWidth="1"/>
    <col min="30" max="31" width="14.7109375" style="26" customWidth="1"/>
    <col min="32" max="32" width="14.7109375" style="44" customWidth="1"/>
    <col min="33" max="33" width="14.7109375" style="26" customWidth="1"/>
    <col min="34" max="34" width="13" style="26" customWidth="1"/>
    <col min="35" max="35" width="14.7109375" style="44" customWidth="1"/>
    <col min="36" max="37" width="14.7109375" style="26" customWidth="1"/>
    <col min="38" max="38" width="14.7109375" style="44" customWidth="1"/>
    <col min="39" max="40" width="14.7109375" style="26" customWidth="1"/>
    <col min="41" max="41" width="16.140625" style="44" bestFit="1" customWidth="1"/>
    <col min="42" max="43" width="14.7109375" style="26" customWidth="1"/>
    <col min="44" max="44" width="14.7109375" style="44" customWidth="1"/>
    <col min="45" max="16384" width="9.140625" style="26"/>
  </cols>
  <sheetData>
    <row r="1" spans="1:44" ht="7.5" customHeight="1">
      <c r="A1" s="25"/>
      <c r="B1" s="440"/>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row>
    <row r="2" spans="1:44" ht="3.75" customHeight="1">
      <c r="A2" s="2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row>
    <row r="3" spans="1:44" ht="39.75" customHeight="1">
      <c r="A3" s="25"/>
      <c r="B3" s="28" t="s">
        <v>2</v>
      </c>
      <c r="C3" s="442" t="s">
        <v>68</v>
      </c>
      <c r="D3" s="442"/>
      <c r="E3" s="442"/>
      <c r="F3" s="442"/>
      <c r="G3" s="442"/>
      <c r="H3" s="442"/>
      <c r="I3" s="442"/>
      <c r="J3" s="442"/>
      <c r="K3" s="442"/>
      <c r="L3" s="443" t="s">
        <v>68</v>
      </c>
      <c r="M3" s="444"/>
      <c r="N3" s="444"/>
      <c r="O3" s="444"/>
      <c r="P3" s="444"/>
      <c r="Q3" s="444"/>
      <c r="R3" s="444"/>
      <c r="S3" s="444"/>
      <c r="T3" s="444"/>
      <c r="U3" s="444"/>
      <c r="V3" s="444"/>
      <c r="W3" s="445"/>
      <c r="X3" s="446" t="s">
        <v>68</v>
      </c>
      <c r="Y3" s="447"/>
      <c r="Z3" s="447"/>
      <c r="AA3" s="447"/>
      <c r="AB3" s="447"/>
      <c r="AC3" s="447"/>
      <c r="AD3" s="447"/>
      <c r="AE3" s="447"/>
      <c r="AF3" s="448"/>
      <c r="AG3" s="443" t="s">
        <v>68</v>
      </c>
      <c r="AH3" s="444"/>
      <c r="AI3" s="444"/>
      <c r="AJ3" s="444"/>
      <c r="AK3" s="444"/>
      <c r="AL3" s="444"/>
      <c r="AM3" s="444"/>
      <c r="AN3" s="444"/>
      <c r="AO3" s="444"/>
      <c r="AP3" s="444"/>
      <c r="AQ3" s="444"/>
      <c r="AR3" s="445"/>
    </row>
    <row r="4" spans="1:44" ht="24.75" customHeight="1">
      <c r="B4" s="29" t="s">
        <v>69</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4" s="32" customFormat="1" ht="105" customHeight="1">
      <c r="A5" s="30" t="s">
        <v>70</v>
      </c>
      <c r="B5" s="31" t="s">
        <v>71</v>
      </c>
      <c r="C5" s="449" t="s">
        <v>72</v>
      </c>
      <c r="D5" s="449"/>
      <c r="E5" s="449"/>
      <c r="F5" s="449" t="s">
        <v>73</v>
      </c>
      <c r="G5" s="449"/>
      <c r="H5" s="449"/>
      <c r="I5" s="449" t="s">
        <v>74</v>
      </c>
      <c r="J5" s="449"/>
      <c r="K5" s="449"/>
      <c r="L5" s="435" t="s">
        <v>75</v>
      </c>
      <c r="M5" s="435"/>
      <c r="N5" s="435"/>
      <c r="O5" s="435" t="s">
        <v>76</v>
      </c>
      <c r="P5" s="435"/>
      <c r="Q5" s="435"/>
      <c r="R5" s="439" t="s">
        <v>77</v>
      </c>
      <c r="S5" s="439"/>
      <c r="T5" s="439"/>
      <c r="U5" s="435" t="s">
        <v>78</v>
      </c>
      <c r="V5" s="435"/>
      <c r="W5" s="435"/>
      <c r="X5" s="435" t="s">
        <v>79</v>
      </c>
      <c r="Y5" s="435"/>
      <c r="Z5" s="435"/>
      <c r="AA5" s="435" t="s">
        <v>80</v>
      </c>
      <c r="AB5" s="435"/>
      <c r="AC5" s="435"/>
      <c r="AD5" s="435" t="s">
        <v>81</v>
      </c>
      <c r="AE5" s="435"/>
      <c r="AF5" s="435"/>
      <c r="AG5" s="435" t="s">
        <v>82</v>
      </c>
      <c r="AH5" s="435"/>
      <c r="AI5" s="435"/>
      <c r="AJ5" s="435" t="s">
        <v>83</v>
      </c>
      <c r="AK5" s="435"/>
      <c r="AL5" s="435"/>
      <c r="AM5" s="436" t="s">
        <v>84</v>
      </c>
      <c r="AN5" s="437"/>
      <c r="AO5" s="438"/>
      <c r="AP5" s="439" t="s">
        <v>85</v>
      </c>
      <c r="AQ5" s="439"/>
      <c r="AR5" s="439"/>
    </row>
    <row r="6" spans="1:44" ht="39.75" customHeight="1">
      <c r="A6" s="33"/>
      <c r="B6" s="34" t="s">
        <v>6</v>
      </c>
      <c r="C6" s="35" t="s">
        <v>86</v>
      </c>
      <c r="D6" s="35" t="s">
        <v>87</v>
      </c>
      <c r="E6" s="36" t="s">
        <v>88</v>
      </c>
      <c r="F6" s="35" t="s">
        <v>89</v>
      </c>
      <c r="G6" s="35" t="s">
        <v>87</v>
      </c>
      <c r="H6" s="36" t="s">
        <v>88</v>
      </c>
      <c r="I6" s="35" t="s">
        <v>89</v>
      </c>
      <c r="J6" s="35" t="s">
        <v>87</v>
      </c>
      <c r="K6" s="36" t="s">
        <v>88</v>
      </c>
      <c r="L6" s="35" t="s">
        <v>89</v>
      </c>
      <c r="M6" s="37" t="s">
        <v>87</v>
      </c>
      <c r="N6" s="36" t="s">
        <v>90</v>
      </c>
      <c r="O6" s="35" t="s">
        <v>89</v>
      </c>
      <c r="P6" s="37" t="s">
        <v>87</v>
      </c>
      <c r="Q6" s="36" t="s">
        <v>88</v>
      </c>
      <c r="R6" s="35" t="s">
        <v>89</v>
      </c>
      <c r="S6" s="37" t="s">
        <v>87</v>
      </c>
      <c r="T6" s="36" t="s">
        <v>88</v>
      </c>
      <c r="U6" s="35" t="s">
        <v>89</v>
      </c>
      <c r="V6" s="37" t="s">
        <v>87</v>
      </c>
      <c r="W6" s="36" t="s">
        <v>88</v>
      </c>
      <c r="X6" s="35" t="s">
        <v>89</v>
      </c>
      <c r="Y6" s="37" t="s">
        <v>87</v>
      </c>
      <c r="Z6" s="36" t="s">
        <v>88</v>
      </c>
      <c r="AA6" s="35" t="s">
        <v>89</v>
      </c>
      <c r="AB6" s="37" t="s">
        <v>87</v>
      </c>
      <c r="AC6" s="36" t="s">
        <v>88</v>
      </c>
      <c r="AD6" s="35" t="s">
        <v>89</v>
      </c>
      <c r="AE6" s="37" t="s">
        <v>87</v>
      </c>
      <c r="AF6" s="36" t="s">
        <v>88</v>
      </c>
      <c r="AG6" s="35" t="s">
        <v>89</v>
      </c>
      <c r="AH6" s="37" t="s">
        <v>87</v>
      </c>
      <c r="AI6" s="36" t="s">
        <v>88</v>
      </c>
      <c r="AJ6" s="35" t="s">
        <v>89</v>
      </c>
      <c r="AK6" s="37" t="s">
        <v>87</v>
      </c>
      <c r="AL6" s="36" t="s">
        <v>88</v>
      </c>
      <c r="AM6" s="35" t="s">
        <v>89</v>
      </c>
      <c r="AN6" s="37" t="s">
        <v>87</v>
      </c>
      <c r="AO6" s="36" t="s">
        <v>88</v>
      </c>
      <c r="AP6" s="35" t="s">
        <v>89</v>
      </c>
      <c r="AQ6" s="37" t="s">
        <v>87</v>
      </c>
      <c r="AR6" s="36" t="s">
        <v>88</v>
      </c>
    </row>
    <row r="7" spans="1:44" ht="24.75" customHeight="1">
      <c r="A7" s="38">
        <v>1</v>
      </c>
      <c r="B7" s="38" t="s">
        <v>11</v>
      </c>
      <c r="C7" s="38">
        <v>12704.62</v>
      </c>
      <c r="D7" s="38">
        <v>3542.36</v>
      </c>
      <c r="E7" s="39">
        <f>D7/C7*100</f>
        <v>27.882455358759255</v>
      </c>
      <c r="F7" s="38">
        <v>7253.57</v>
      </c>
      <c r="G7" s="38">
        <v>8413.43</v>
      </c>
      <c r="H7" s="39">
        <f>G7/F7*100</f>
        <v>115.99019517285971</v>
      </c>
      <c r="I7" s="38">
        <f>C7+F7</f>
        <v>19958.190000000002</v>
      </c>
      <c r="J7" s="38">
        <f>D7+G7</f>
        <v>11955.79</v>
      </c>
      <c r="K7" s="39">
        <f>J7/I7*100</f>
        <v>59.904179687637004</v>
      </c>
      <c r="L7" s="38">
        <v>1363.21</v>
      </c>
      <c r="M7" s="38">
        <v>70.27</v>
      </c>
      <c r="N7" s="39">
        <f>M7/L7*100</f>
        <v>5.1547450502857224</v>
      </c>
      <c r="O7" s="38">
        <v>2487.5700000000002</v>
      </c>
      <c r="P7" s="38">
        <v>1272.76</v>
      </c>
      <c r="Q7" s="39">
        <f>P7/O7*100</f>
        <v>51.164791342555183</v>
      </c>
      <c r="R7" s="38">
        <f>I7+L7+O7</f>
        <v>23808.97</v>
      </c>
      <c r="S7" s="38">
        <f>J7+M7+P7</f>
        <v>13298.820000000002</v>
      </c>
      <c r="T7" s="39">
        <f>S7/R7*100</f>
        <v>55.856343218543273</v>
      </c>
      <c r="U7" s="38">
        <v>12969.66</v>
      </c>
      <c r="V7" s="38">
        <v>4803.66</v>
      </c>
      <c r="W7" s="39">
        <f>V7/U7*100</f>
        <v>37.037670995230407</v>
      </c>
      <c r="X7" s="38">
        <v>724.37</v>
      </c>
      <c r="Y7" s="38">
        <v>0</v>
      </c>
      <c r="Z7" s="39">
        <f>Y7/X7*100</f>
        <v>0</v>
      </c>
      <c r="AA7" s="38">
        <v>1231.79</v>
      </c>
      <c r="AB7" s="38">
        <v>416.74</v>
      </c>
      <c r="AC7" s="39">
        <f>AB7/AA7*100</f>
        <v>33.832065530650517</v>
      </c>
      <c r="AD7" s="38">
        <v>4554.9399999999996</v>
      </c>
      <c r="AE7" s="38">
        <v>785.22</v>
      </c>
      <c r="AF7" s="39">
        <f>AE7/AD7*100</f>
        <v>17.238865934567745</v>
      </c>
      <c r="AG7" s="38">
        <v>384.81</v>
      </c>
      <c r="AH7" s="38">
        <v>6.4</v>
      </c>
      <c r="AI7" s="39">
        <f>AH7/AG7*100</f>
        <v>1.6631584418284349</v>
      </c>
      <c r="AJ7" s="38">
        <v>461.39</v>
      </c>
      <c r="AK7" s="38">
        <v>0.26</v>
      </c>
      <c r="AL7" s="39">
        <f>AK7/AJ7*100</f>
        <v>5.6351459719543119E-2</v>
      </c>
      <c r="AM7" s="38">
        <v>1542.97</v>
      </c>
      <c r="AN7" s="38">
        <v>314.42</v>
      </c>
      <c r="AO7" s="39">
        <f>AN7/AM7*100</f>
        <v>20.37758349157793</v>
      </c>
      <c r="AP7" s="38">
        <f>R7+U7+X7+AA7+AD7+AG7+AJ7+AM7</f>
        <v>45678.900000000009</v>
      </c>
      <c r="AQ7" s="38">
        <f>S7+V7+Y7+AB7+AE7+AH7+AK7+AN7</f>
        <v>19625.520000000004</v>
      </c>
      <c r="AR7" s="39">
        <f>AQ7/AP7*100</f>
        <v>42.964081884633828</v>
      </c>
    </row>
    <row r="8" spans="1:44" ht="24.75" customHeight="1">
      <c r="A8" s="38">
        <v>2</v>
      </c>
      <c r="B8" s="38" t="s">
        <v>12</v>
      </c>
      <c r="C8" s="38">
        <v>11140.07</v>
      </c>
      <c r="D8" s="38">
        <v>5287.51</v>
      </c>
      <c r="E8" s="39">
        <f t="shared" ref="E8:E56" si="0">D8/C8*100</f>
        <v>47.463884876845484</v>
      </c>
      <c r="F8" s="38">
        <v>5597.31</v>
      </c>
      <c r="G8" s="38">
        <v>957.16</v>
      </c>
      <c r="H8" s="39">
        <f t="shared" ref="H8:H56" si="1">G8/F8*100</f>
        <v>17.100357135838465</v>
      </c>
      <c r="I8" s="38">
        <f t="shared" ref="I8:J55" si="2">C8+F8</f>
        <v>16737.38</v>
      </c>
      <c r="J8" s="38">
        <f t="shared" si="2"/>
        <v>6244.67</v>
      </c>
      <c r="K8" s="39">
        <f t="shared" ref="K8:K56" si="3">J8/I8*100</f>
        <v>37.309722310182359</v>
      </c>
      <c r="L8" s="38">
        <v>1215.99</v>
      </c>
      <c r="M8" s="38">
        <v>0.03</v>
      </c>
      <c r="N8" s="39">
        <f t="shared" ref="N8:N56" si="4">M8/L8*100</f>
        <v>2.4671255520193423E-3</v>
      </c>
      <c r="O8" s="38">
        <v>2305.5</v>
      </c>
      <c r="P8" s="38">
        <v>1755.91</v>
      </c>
      <c r="Q8" s="39">
        <f t="shared" ref="Q8:Q56" si="5">P8/O8*100</f>
        <v>76.161787031012793</v>
      </c>
      <c r="R8" s="38">
        <f t="shared" ref="R8:S55" si="6">I8+L8+O8</f>
        <v>20258.870000000003</v>
      </c>
      <c r="S8" s="38">
        <f t="shared" si="6"/>
        <v>8000.61</v>
      </c>
      <c r="T8" s="39">
        <f t="shared" ref="T8:T56" si="7">S8/R8*100</f>
        <v>39.491886763674373</v>
      </c>
      <c r="U8" s="38">
        <v>15145.28</v>
      </c>
      <c r="V8" s="38">
        <v>10616.16</v>
      </c>
      <c r="W8" s="39">
        <f t="shared" ref="W8:W56" si="8">V8/U8*100</f>
        <v>70.095501700859927</v>
      </c>
      <c r="X8" s="38">
        <v>876.69</v>
      </c>
      <c r="Y8" s="38">
        <v>0</v>
      </c>
      <c r="Z8" s="39">
        <f t="shared" ref="Z8:Z56" si="9">Y8/X8*100</f>
        <v>0</v>
      </c>
      <c r="AA8" s="38">
        <v>1271.02</v>
      </c>
      <c r="AB8" s="38">
        <v>228.55</v>
      </c>
      <c r="AC8" s="39">
        <f t="shared" ref="AC8:AC56" si="10">AB8/AA8*100</f>
        <v>17.981621060250824</v>
      </c>
      <c r="AD8" s="38">
        <v>5550.09</v>
      </c>
      <c r="AE8" s="38">
        <v>1883.48</v>
      </c>
      <c r="AF8" s="39">
        <f t="shared" ref="AF8:AF56" si="11">AE8/AD8*100</f>
        <v>33.936026262637178</v>
      </c>
      <c r="AG8" s="38">
        <v>485.28</v>
      </c>
      <c r="AH8" s="38">
        <v>0</v>
      </c>
      <c r="AI8" s="39">
        <f t="shared" ref="AI8:AI56" si="12">AH8/AG8*100</f>
        <v>0</v>
      </c>
      <c r="AJ8" s="38">
        <v>544.41</v>
      </c>
      <c r="AK8" s="38">
        <v>6.09</v>
      </c>
      <c r="AL8" s="39">
        <f t="shared" ref="AL8:AL56" si="13">AK8/AJ8*100</f>
        <v>1.1186421998126412</v>
      </c>
      <c r="AM8" s="38">
        <v>1976.56</v>
      </c>
      <c r="AN8" s="38">
        <v>0</v>
      </c>
      <c r="AO8" s="39">
        <f t="shared" ref="AO8:AO56" si="14">AN8/AM8*100</f>
        <v>0</v>
      </c>
      <c r="AP8" s="38">
        <f t="shared" ref="AP8:AQ55" si="15">R8+U8+X8+AA8+AD8+AG8+AJ8+AM8</f>
        <v>46108.2</v>
      </c>
      <c r="AQ8" s="38">
        <f t="shared" si="15"/>
        <v>20734.89</v>
      </c>
      <c r="AR8" s="39">
        <f t="shared" ref="AR8:AR56" si="16">AQ8/AP8*100</f>
        <v>44.970070399625229</v>
      </c>
    </row>
    <row r="9" spans="1:44" ht="24.75" customHeight="1">
      <c r="A9" s="38">
        <v>3</v>
      </c>
      <c r="B9" s="38" t="s">
        <v>13</v>
      </c>
      <c r="C9" s="38">
        <v>4131.9399999999996</v>
      </c>
      <c r="D9" s="38">
        <v>1485.39</v>
      </c>
      <c r="E9" s="39">
        <f t="shared" si="0"/>
        <v>35.948973121584537</v>
      </c>
      <c r="F9" s="38">
        <v>2199.4899999999998</v>
      </c>
      <c r="G9" s="38">
        <v>5218.08</v>
      </c>
      <c r="H9" s="39">
        <f t="shared" si="1"/>
        <v>237.24045119550445</v>
      </c>
      <c r="I9" s="38">
        <f t="shared" si="2"/>
        <v>6331.4299999999994</v>
      </c>
      <c r="J9" s="38">
        <f t="shared" si="2"/>
        <v>6703.47</v>
      </c>
      <c r="K9" s="39">
        <f t="shared" si="3"/>
        <v>105.87608170666027</v>
      </c>
      <c r="L9" s="38">
        <v>372.22</v>
      </c>
      <c r="M9" s="38">
        <v>46.03</v>
      </c>
      <c r="N9" s="39">
        <f t="shared" si="4"/>
        <v>12.366342485626779</v>
      </c>
      <c r="O9" s="38">
        <v>1424.75</v>
      </c>
      <c r="P9" s="38">
        <v>1240.67</v>
      </c>
      <c r="Q9" s="39">
        <f t="shared" si="5"/>
        <v>87.079838568169862</v>
      </c>
      <c r="R9" s="38">
        <f t="shared" si="6"/>
        <v>8128.4</v>
      </c>
      <c r="S9" s="38">
        <f t="shared" si="6"/>
        <v>7990.17</v>
      </c>
      <c r="T9" s="39">
        <f t="shared" si="7"/>
        <v>98.299419319915359</v>
      </c>
      <c r="U9" s="38">
        <v>7736.67</v>
      </c>
      <c r="V9" s="38">
        <v>5853.95</v>
      </c>
      <c r="W9" s="39">
        <f t="shared" si="8"/>
        <v>75.664982479542232</v>
      </c>
      <c r="X9" s="38">
        <v>415.07</v>
      </c>
      <c r="Y9" s="38">
        <v>0</v>
      </c>
      <c r="Z9" s="39">
        <f t="shared" si="9"/>
        <v>0</v>
      </c>
      <c r="AA9" s="38">
        <v>508.71</v>
      </c>
      <c r="AB9" s="38">
        <v>49.32</v>
      </c>
      <c r="AC9" s="39">
        <f t="shared" si="10"/>
        <v>9.6951111635312852</v>
      </c>
      <c r="AD9" s="38">
        <v>2423.91</v>
      </c>
      <c r="AE9" s="38">
        <v>154.59</v>
      </c>
      <c r="AF9" s="39">
        <f t="shared" si="11"/>
        <v>6.3777120437640011</v>
      </c>
      <c r="AG9" s="38">
        <v>170.71</v>
      </c>
      <c r="AH9" s="38">
        <v>3.01</v>
      </c>
      <c r="AI9" s="39">
        <f t="shared" si="12"/>
        <v>1.7632241813602012</v>
      </c>
      <c r="AJ9" s="38">
        <v>175.8</v>
      </c>
      <c r="AK9" s="38">
        <v>0</v>
      </c>
      <c r="AL9" s="39">
        <f t="shared" si="13"/>
        <v>0</v>
      </c>
      <c r="AM9" s="38">
        <v>522.38</v>
      </c>
      <c r="AN9" s="38">
        <v>0</v>
      </c>
      <c r="AO9" s="39">
        <f t="shared" si="14"/>
        <v>0</v>
      </c>
      <c r="AP9" s="38">
        <f t="shared" si="15"/>
        <v>20081.649999999998</v>
      </c>
      <c r="AQ9" s="38">
        <f t="shared" si="15"/>
        <v>14051.039999999999</v>
      </c>
      <c r="AR9" s="39">
        <f t="shared" si="16"/>
        <v>69.969549314921835</v>
      </c>
    </row>
    <row r="10" spans="1:44" ht="24.75" customHeight="1">
      <c r="A10" s="38">
        <v>4</v>
      </c>
      <c r="B10" s="38" t="s">
        <v>14</v>
      </c>
      <c r="C10" s="38">
        <v>3143.2</v>
      </c>
      <c r="D10" s="38">
        <v>3132.52</v>
      </c>
      <c r="E10" s="39">
        <f t="shared" si="0"/>
        <v>99.660218885212529</v>
      </c>
      <c r="F10" s="38">
        <v>1923.8</v>
      </c>
      <c r="G10" s="38">
        <v>1245.44</v>
      </c>
      <c r="H10" s="39">
        <f t="shared" si="1"/>
        <v>64.738538309595597</v>
      </c>
      <c r="I10" s="38">
        <f t="shared" si="2"/>
        <v>5067</v>
      </c>
      <c r="J10" s="38">
        <f t="shared" si="2"/>
        <v>4377.96</v>
      </c>
      <c r="K10" s="39">
        <f t="shared" si="3"/>
        <v>86.40142095914743</v>
      </c>
      <c r="L10" s="38">
        <v>312.72000000000003</v>
      </c>
      <c r="M10" s="38">
        <v>17.72</v>
      </c>
      <c r="N10" s="39">
        <f t="shared" si="4"/>
        <v>5.6664108467638776</v>
      </c>
      <c r="O10" s="38">
        <v>1121.26</v>
      </c>
      <c r="P10" s="38">
        <v>3697.6</v>
      </c>
      <c r="Q10" s="39">
        <f t="shared" si="5"/>
        <v>329.77186379608656</v>
      </c>
      <c r="R10" s="38">
        <f t="shared" si="6"/>
        <v>6500.9800000000005</v>
      </c>
      <c r="S10" s="38">
        <f t="shared" si="6"/>
        <v>8093.2800000000007</v>
      </c>
      <c r="T10" s="39">
        <f t="shared" si="7"/>
        <v>124.49323025143902</v>
      </c>
      <c r="U10" s="38">
        <v>6906.37</v>
      </c>
      <c r="V10" s="38">
        <v>2834.09</v>
      </c>
      <c r="W10" s="39">
        <f t="shared" si="8"/>
        <v>41.035884263368459</v>
      </c>
      <c r="X10" s="38">
        <v>460.83</v>
      </c>
      <c r="Y10" s="38">
        <v>0</v>
      </c>
      <c r="Z10" s="39">
        <f t="shared" si="9"/>
        <v>0</v>
      </c>
      <c r="AA10" s="38">
        <v>515.45000000000005</v>
      </c>
      <c r="AB10" s="38">
        <v>70.89</v>
      </c>
      <c r="AC10" s="39">
        <f t="shared" si="10"/>
        <v>13.753031331845959</v>
      </c>
      <c r="AD10" s="38">
        <v>2136.31</v>
      </c>
      <c r="AE10" s="38">
        <v>177.13</v>
      </c>
      <c r="AF10" s="39">
        <f t="shared" si="11"/>
        <v>8.2913996564169068</v>
      </c>
      <c r="AG10" s="38">
        <v>185.84</v>
      </c>
      <c r="AH10" s="38">
        <v>20</v>
      </c>
      <c r="AI10" s="39">
        <f t="shared" si="12"/>
        <v>10.76194575979337</v>
      </c>
      <c r="AJ10" s="38">
        <v>201.76</v>
      </c>
      <c r="AK10" s="38">
        <v>1.06</v>
      </c>
      <c r="AL10" s="39">
        <f t="shared" si="13"/>
        <v>0.52537668517049962</v>
      </c>
      <c r="AM10" s="38">
        <v>511.32</v>
      </c>
      <c r="AN10" s="38">
        <v>9.61</v>
      </c>
      <c r="AO10" s="39">
        <f t="shared" si="14"/>
        <v>1.8794492685598061</v>
      </c>
      <c r="AP10" s="38">
        <f t="shared" si="15"/>
        <v>17418.86</v>
      </c>
      <c r="AQ10" s="38">
        <f t="shared" si="15"/>
        <v>11206.06</v>
      </c>
      <c r="AR10" s="39">
        <f t="shared" si="16"/>
        <v>64.332912716446415</v>
      </c>
    </row>
    <row r="11" spans="1:44" ht="24.75" customHeight="1">
      <c r="A11" s="38">
        <v>5</v>
      </c>
      <c r="B11" s="38" t="s">
        <v>15</v>
      </c>
      <c r="C11" s="38">
        <v>907.56</v>
      </c>
      <c r="D11" s="38">
        <v>286.27</v>
      </c>
      <c r="E11" s="39">
        <f t="shared" si="0"/>
        <v>31.542818105689978</v>
      </c>
      <c r="F11" s="38">
        <v>530.45000000000005</v>
      </c>
      <c r="G11" s="38">
        <v>798.36</v>
      </c>
      <c r="H11" s="39">
        <f t="shared" si="1"/>
        <v>150.50617400320482</v>
      </c>
      <c r="I11" s="38">
        <f t="shared" si="2"/>
        <v>1438.01</v>
      </c>
      <c r="J11" s="38">
        <f t="shared" si="2"/>
        <v>1084.6300000000001</v>
      </c>
      <c r="K11" s="39">
        <f t="shared" si="3"/>
        <v>75.425761990528585</v>
      </c>
      <c r="L11" s="38">
        <v>72.709999999999994</v>
      </c>
      <c r="M11" s="38">
        <v>0.77</v>
      </c>
      <c r="N11" s="39">
        <f t="shared" si="4"/>
        <v>1.0590015128593042</v>
      </c>
      <c r="O11" s="38">
        <v>311.66000000000003</v>
      </c>
      <c r="P11" s="38">
        <v>196.38</v>
      </c>
      <c r="Q11" s="39">
        <f t="shared" si="5"/>
        <v>63.010973496759284</v>
      </c>
      <c r="R11" s="38">
        <f t="shared" si="6"/>
        <v>1822.38</v>
      </c>
      <c r="S11" s="38">
        <f t="shared" si="6"/>
        <v>1281.7800000000002</v>
      </c>
      <c r="T11" s="39">
        <f t="shared" si="7"/>
        <v>70.335495341257044</v>
      </c>
      <c r="U11" s="38">
        <v>3468.12</v>
      </c>
      <c r="V11" s="38">
        <v>1762.01</v>
      </c>
      <c r="W11" s="39">
        <f t="shared" si="8"/>
        <v>50.805912136834941</v>
      </c>
      <c r="X11" s="38">
        <v>41.16</v>
      </c>
      <c r="Y11" s="38">
        <v>1.95</v>
      </c>
      <c r="Z11" s="39">
        <f t="shared" si="9"/>
        <v>4.7376093294460642</v>
      </c>
      <c r="AA11" s="38">
        <v>135.68</v>
      </c>
      <c r="AB11" s="38">
        <v>11.58</v>
      </c>
      <c r="AC11" s="39">
        <f t="shared" si="10"/>
        <v>8.534787735849056</v>
      </c>
      <c r="AD11" s="38">
        <v>814.21</v>
      </c>
      <c r="AE11" s="38">
        <v>53.79</v>
      </c>
      <c r="AF11" s="39">
        <f t="shared" si="11"/>
        <v>6.6064037533314499</v>
      </c>
      <c r="AG11" s="38">
        <v>25.8</v>
      </c>
      <c r="AH11" s="38">
        <v>0</v>
      </c>
      <c r="AI11" s="39">
        <f t="shared" si="12"/>
        <v>0</v>
      </c>
      <c r="AJ11" s="38">
        <v>42.4</v>
      </c>
      <c r="AK11" s="38">
        <v>0</v>
      </c>
      <c r="AL11" s="39">
        <f t="shared" si="13"/>
        <v>0</v>
      </c>
      <c r="AM11" s="38">
        <v>181.15</v>
      </c>
      <c r="AN11" s="38">
        <v>0.54</v>
      </c>
      <c r="AO11" s="39">
        <f t="shared" si="14"/>
        <v>0.29809550096605025</v>
      </c>
      <c r="AP11" s="38">
        <f t="shared" si="15"/>
        <v>6530.9</v>
      </c>
      <c r="AQ11" s="38">
        <f t="shared" si="15"/>
        <v>3111.6499999999996</v>
      </c>
      <c r="AR11" s="39">
        <f t="shared" si="16"/>
        <v>47.645041265369244</v>
      </c>
    </row>
    <row r="12" spans="1:44" ht="24.75" customHeight="1">
      <c r="A12" s="38">
        <v>6</v>
      </c>
      <c r="B12" s="38" t="s">
        <v>16</v>
      </c>
      <c r="C12" s="38">
        <v>387.81</v>
      </c>
      <c r="D12" s="38">
        <v>36.83</v>
      </c>
      <c r="E12" s="39">
        <f t="shared" si="0"/>
        <v>9.4969185941569325</v>
      </c>
      <c r="F12" s="38">
        <v>152.19</v>
      </c>
      <c r="G12" s="38">
        <v>1.19</v>
      </c>
      <c r="H12" s="39">
        <f t="shared" si="1"/>
        <v>0.78191734016689662</v>
      </c>
      <c r="I12" s="38">
        <f t="shared" si="2"/>
        <v>540</v>
      </c>
      <c r="J12" s="38">
        <f t="shared" si="2"/>
        <v>38.019999999999996</v>
      </c>
      <c r="K12" s="39">
        <f t="shared" si="3"/>
        <v>7.0407407407407403</v>
      </c>
      <c r="L12" s="38">
        <v>17.86</v>
      </c>
      <c r="M12" s="38">
        <v>0.56000000000000005</v>
      </c>
      <c r="N12" s="39">
        <f t="shared" si="4"/>
        <v>3.135498320268757</v>
      </c>
      <c r="O12" s="38">
        <v>134.13</v>
      </c>
      <c r="P12" s="38">
        <v>121.67</v>
      </c>
      <c r="Q12" s="39">
        <f t="shared" si="5"/>
        <v>90.710504734213089</v>
      </c>
      <c r="R12" s="38">
        <f t="shared" si="6"/>
        <v>691.99</v>
      </c>
      <c r="S12" s="38">
        <f t="shared" si="6"/>
        <v>160.25</v>
      </c>
      <c r="T12" s="39">
        <f t="shared" si="7"/>
        <v>23.157849101865633</v>
      </c>
      <c r="U12" s="38">
        <v>1759.94</v>
      </c>
      <c r="V12" s="38">
        <v>478.67</v>
      </c>
      <c r="W12" s="39">
        <f t="shared" si="8"/>
        <v>27.198086298396536</v>
      </c>
      <c r="X12" s="38">
        <v>15.1</v>
      </c>
      <c r="Y12" s="38">
        <v>0</v>
      </c>
      <c r="Z12" s="39">
        <f t="shared" si="9"/>
        <v>0</v>
      </c>
      <c r="AA12" s="38">
        <v>51.2</v>
      </c>
      <c r="AB12" s="38">
        <v>4.07</v>
      </c>
      <c r="AC12" s="39">
        <f t="shared" si="10"/>
        <v>7.9492187500000009</v>
      </c>
      <c r="AD12" s="38">
        <v>402.59</v>
      </c>
      <c r="AE12" s="38">
        <v>17.97</v>
      </c>
      <c r="AF12" s="39">
        <f t="shared" si="11"/>
        <v>4.4635982016443521</v>
      </c>
      <c r="AG12" s="38">
        <v>13.82</v>
      </c>
      <c r="AH12" s="38">
        <v>0</v>
      </c>
      <c r="AI12" s="39">
        <f t="shared" si="12"/>
        <v>0</v>
      </c>
      <c r="AJ12" s="38">
        <v>20.76</v>
      </c>
      <c r="AK12" s="38">
        <v>0.08</v>
      </c>
      <c r="AL12" s="39">
        <f t="shared" si="13"/>
        <v>0.38535645472061658</v>
      </c>
      <c r="AM12" s="38">
        <v>60.99</v>
      </c>
      <c r="AN12" s="38">
        <v>641.66999999999996</v>
      </c>
      <c r="AO12" s="39">
        <f t="shared" si="14"/>
        <v>1052.0905066404327</v>
      </c>
      <c r="AP12" s="38">
        <f t="shared" si="15"/>
        <v>3016.3900000000003</v>
      </c>
      <c r="AQ12" s="38">
        <f t="shared" si="15"/>
        <v>1302.71</v>
      </c>
      <c r="AR12" s="39">
        <f t="shared" si="16"/>
        <v>43.187717768590929</v>
      </c>
    </row>
    <row r="13" spans="1:44" ht="24.75" customHeight="1">
      <c r="A13" s="38">
        <v>7</v>
      </c>
      <c r="B13" s="38" t="s">
        <v>17</v>
      </c>
      <c r="C13" s="38">
        <v>425.68</v>
      </c>
      <c r="D13" s="38">
        <v>162.69999999999999</v>
      </c>
      <c r="E13" s="39">
        <f t="shared" si="0"/>
        <v>38.22119902274008</v>
      </c>
      <c r="F13" s="38">
        <v>296.81</v>
      </c>
      <c r="G13" s="38">
        <v>173.97</v>
      </c>
      <c r="H13" s="39">
        <f t="shared" si="1"/>
        <v>58.613254270408675</v>
      </c>
      <c r="I13" s="38">
        <f t="shared" si="2"/>
        <v>722.49</v>
      </c>
      <c r="J13" s="38">
        <f t="shared" si="2"/>
        <v>336.66999999999996</v>
      </c>
      <c r="K13" s="39">
        <f t="shared" si="3"/>
        <v>46.598568838323018</v>
      </c>
      <c r="L13" s="38">
        <v>35.72</v>
      </c>
      <c r="M13" s="38">
        <v>0.08</v>
      </c>
      <c r="N13" s="39">
        <f t="shared" si="4"/>
        <v>0.22396416573348266</v>
      </c>
      <c r="O13" s="38">
        <v>261.27</v>
      </c>
      <c r="P13" s="38">
        <v>20.76</v>
      </c>
      <c r="Q13" s="39">
        <f t="shared" si="5"/>
        <v>7.9458031921001275</v>
      </c>
      <c r="R13" s="38">
        <f t="shared" si="6"/>
        <v>1019.48</v>
      </c>
      <c r="S13" s="38">
        <f t="shared" si="6"/>
        <v>357.50999999999993</v>
      </c>
      <c r="T13" s="39">
        <f t="shared" si="7"/>
        <v>35.067877741593747</v>
      </c>
      <c r="U13" s="38">
        <v>2816.85</v>
      </c>
      <c r="V13" s="38">
        <v>296.05</v>
      </c>
      <c r="W13" s="39">
        <f t="shared" si="8"/>
        <v>10.509966806894226</v>
      </c>
      <c r="X13" s="38">
        <v>31.23</v>
      </c>
      <c r="Y13" s="38">
        <v>0</v>
      </c>
      <c r="Z13" s="39">
        <f t="shared" si="9"/>
        <v>0</v>
      </c>
      <c r="AA13" s="38">
        <v>68.64</v>
      </c>
      <c r="AB13" s="38">
        <v>5.68</v>
      </c>
      <c r="AC13" s="39">
        <f t="shared" si="10"/>
        <v>8.2750582750582744</v>
      </c>
      <c r="AD13" s="38">
        <v>721.76</v>
      </c>
      <c r="AE13" s="38">
        <v>39.76</v>
      </c>
      <c r="AF13" s="39">
        <f t="shared" si="11"/>
        <v>5.5087563733096871</v>
      </c>
      <c r="AG13" s="38">
        <v>19.89</v>
      </c>
      <c r="AH13" s="38">
        <v>1.51</v>
      </c>
      <c r="AI13" s="39">
        <f t="shared" si="12"/>
        <v>7.5917546505781797</v>
      </c>
      <c r="AJ13" s="38">
        <v>30.98</v>
      </c>
      <c r="AK13" s="38">
        <v>0.26</v>
      </c>
      <c r="AL13" s="39">
        <f t="shared" si="13"/>
        <v>0.83925112976113625</v>
      </c>
      <c r="AM13" s="38">
        <v>71.400000000000006</v>
      </c>
      <c r="AN13" s="38">
        <v>0</v>
      </c>
      <c r="AO13" s="39">
        <f t="shared" si="14"/>
        <v>0</v>
      </c>
      <c r="AP13" s="38">
        <f t="shared" si="15"/>
        <v>4780.2299999999996</v>
      </c>
      <c r="AQ13" s="38">
        <f t="shared" si="15"/>
        <v>700.76999999999987</v>
      </c>
      <c r="AR13" s="39">
        <f t="shared" si="16"/>
        <v>14.659754865351665</v>
      </c>
    </row>
    <row r="14" spans="1:44" ht="24.75" customHeight="1">
      <c r="A14" s="38">
        <v>8</v>
      </c>
      <c r="B14" s="38" t="s">
        <v>18</v>
      </c>
      <c r="C14" s="38">
        <v>397.21</v>
      </c>
      <c r="D14" s="38">
        <v>298.14999999999998</v>
      </c>
      <c r="E14" s="39">
        <f t="shared" si="0"/>
        <v>75.061050829536015</v>
      </c>
      <c r="F14" s="38">
        <v>293.47000000000003</v>
      </c>
      <c r="G14" s="38">
        <v>105.02</v>
      </c>
      <c r="H14" s="39">
        <f t="shared" si="1"/>
        <v>35.785599890959894</v>
      </c>
      <c r="I14" s="38">
        <f t="shared" si="2"/>
        <v>690.68000000000006</v>
      </c>
      <c r="J14" s="38">
        <f t="shared" si="2"/>
        <v>403.16999999999996</v>
      </c>
      <c r="K14" s="39">
        <f t="shared" si="3"/>
        <v>58.372907858921629</v>
      </c>
      <c r="L14" s="38">
        <v>37.24</v>
      </c>
      <c r="M14" s="38">
        <v>3.53</v>
      </c>
      <c r="N14" s="39">
        <f t="shared" si="4"/>
        <v>9.479054779806658</v>
      </c>
      <c r="O14" s="38">
        <v>321.7</v>
      </c>
      <c r="P14" s="38">
        <v>167.23</v>
      </c>
      <c r="Q14" s="39">
        <f t="shared" si="5"/>
        <v>51.983214174696926</v>
      </c>
      <c r="R14" s="38">
        <f t="shared" si="6"/>
        <v>1049.6200000000001</v>
      </c>
      <c r="S14" s="38">
        <f t="shared" si="6"/>
        <v>573.92999999999995</v>
      </c>
      <c r="T14" s="39">
        <f t="shared" si="7"/>
        <v>54.679788875974154</v>
      </c>
      <c r="U14" s="38">
        <v>3907.86</v>
      </c>
      <c r="V14" s="38">
        <v>1347.85</v>
      </c>
      <c r="W14" s="39">
        <f t="shared" si="8"/>
        <v>34.490744294831437</v>
      </c>
      <c r="X14" s="38">
        <v>79.349999999999994</v>
      </c>
      <c r="Y14" s="38">
        <v>0</v>
      </c>
      <c r="Z14" s="39">
        <f t="shared" si="9"/>
        <v>0</v>
      </c>
      <c r="AA14" s="38">
        <v>209.96</v>
      </c>
      <c r="AB14" s="38">
        <v>28.28</v>
      </c>
      <c r="AC14" s="39">
        <f t="shared" si="10"/>
        <v>13.469232234711374</v>
      </c>
      <c r="AD14" s="38">
        <v>1007.61</v>
      </c>
      <c r="AE14" s="38">
        <v>30.33</v>
      </c>
      <c r="AF14" s="39">
        <f t="shared" si="11"/>
        <v>3.0100931908178761</v>
      </c>
      <c r="AG14" s="38">
        <v>39.5</v>
      </c>
      <c r="AH14" s="38">
        <v>0.11</v>
      </c>
      <c r="AI14" s="39">
        <f t="shared" si="12"/>
        <v>0.27848101265822783</v>
      </c>
      <c r="AJ14" s="38">
        <v>43.73</v>
      </c>
      <c r="AK14" s="38">
        <v>0</v>
      </c>
      <c r="AL14" s="39">
        <f t="shared" si="13"/>
        <v>0</v>
      </c>
      <c r="AM14" s="38">
        <v>121.18</v>
      </c>
      <c r="AN14" s="38">
        <v>0</v>
      </c>
      <c r="AO14" s="39">
        <f t="shared" si="14"/>
        <v>0</v>
      </c>
      <c r="AP14" s="38">
        <f t="shared" si="15"/>
        <v>6458.81</v>
      </c>
      <c r="AQ14" s="38">
        <f t="shared" si="15"/>
        <v>1980.4999999999995</v>
      </c>
      <c r="AR14" s="39">
        <f t="shared" si="16"/>
        <v>30.663543284289201</v>
      </c>
    </row>
    <row r="15" spans="1:44" ht="24.75" customHeight="1">
      <c r="A15" s="38">
        <v>9</v>
      </c>
      <c r="B15" s="38" t="s">
        <v>19</v>
      </c>
      <c r="C15" s="38">
        <v>800.32</v>
      </c>
      <c r="D15" s="38">
        <v>48.32</v>
      </c>
      <c r="E15" s="39">
        <f t="shared" si="0"/>
        <v>6.0375849660135943</v>
      </c>
      <c r="F15" s="38">
        <v>528.66999999999996</v>
      </c>
      <c r="G15" s="38">
        <v>358.1</v>
      </c>
      <c r="H15" s="39">
        <f t="shared" si="1"/>
        <v>67.736016796867617</v>
      </c>
      <c r="I15" s="38">
        <f t="shared" si="2"/>
        <v>1328.99</v>
      </c>
      <c r="J15" s="38">
        <f t="shared" si="2"/>
        <v>406.42</v>
      </c>
      <c r="K15" s="39">
        <f t="shared" si="3"/>
        <v>30.581117991858481</v>
      </c>
      <c r="L15" s="38">
        <v>69.52</v>
      </c>
      <c r="M15" s="38">
        <v>2.6</v>
      </c>
      <c r="N15" s="39">
        <f t="shared" si="4"/>
        <v>3.7399309551208284</v>
      </c>
      <c r="O15" s="38">
        <v>405.63</v>
      </c>
      <c r="P15" s="38">
        <v>1.1100000000000001</v>
      </c>
      <c r="Q15" s="39">
        <f t="shared" si="5"/>
        <v>0.27364839878707198</v>
      </c>
      <c r="R15" s="38">
        <f t="shared" si="6"/>
        <v>1804.1399999999999</v>
      </c>
      <c r="S15" s="38">
        <f t="shared" si="6"/>
        <v>410.13000000000005</v>
      </c>
      <c r="T15" s="39">
        <f t="shared" si="7"/>
        <v>22.732714756061064</v>
      </c>
      <c r="U15" s="38">
        <v>3597.25</v>
      </c>
      <c r="V15" s="38">
        <v>283.83999999999997</v>
      </c>
      <c r="W15" s="39">
        <f t="shared" si="8"/>
        <v>7.8904718882479674</v>
      </c>
      <c r="X15" s="38">
        <v>110.08</v>
      </c>
      <c r="Y15" s="38">
        <v>0</v>
      </c>
      <c r="Z15" s="39">
        <f t="shared" si="9"/>
        <v>0</v>
      </c>
      <c r="AA15" s="38">
        <v>159.97999999999999</v>
      </c>
      <c r="AB15" s="38">
        <v>4.92</v>
      </c>
      <c r="AC15" s="39">
        <f t="shared" si="10"/>
        <v>3.0753844230528817</v>
      </c>
      <c r="AD15" s="38">
        <v>975.04</v>
      </c>
      <c r="AE15" s="38">
        <v>53.69</v>
      </c>
      <c r="AF15" s="39">
        <f t="shared" si="11"/>
        <v>5.5064407614046598</v>
      </c>
      <c r="AG15" s="38">
        <v>76.39</v>
      </c>
      <c r="AH15" s="38">
        <v>0</v>
      </c>
      <c r="AI15" s="39">
        <f t="shared" si="12"/>
        <v>0</v>
      </c>
      <c r="AJ15" s="38">
        <v>82.94</v>
      </c>
      <c r="AK15" s="38">
        <v>0.01</v>
      </c>
      <c r="AL15" s="39">
        <f t="shared" si="13"/>
        <v>1.2056908608632746E-2</v>
      </c>
      <c r="AM15" s="38">
        <v>212.82</v>
      </c>
      <c r="AN15" s="38">
        <v>0</v>
      </c>
      <c r="AO15" s="39">
        <f t="shared" si="14"/>
        <v>0</v>
      </c>
      <c r="AP15" s="38">
        <f t="shared" si="15"/>
        <v>7018.6399999999985</v>
      </c>
      <c r="AQ15" s="38">
        <f t="shared" si="15"/>
        <v>752.58999999999992</v>
      </c>
      <c r="AR15" s="39">
        <f t="shared" si="16"/>
        <v>10.722732609166449</v>
      </c>
    </row>
    <row r="16" spans="1:44" ht="24.75" customHeight="1">
      <c r="A16" s="38">
        <v>10</v>
      </c>
      <c r="B16" s="38" t="s">
        <v>20</v>
      </c>
      <c r="C16" s="38">
        <v>415.25</v>
      </c>
      <c r="D16" s="38">
        <v>65.709999999999994</v>
      </c>
      <c r="E16" s="39">
        <f t="shared" si="0"/>
        <v>15.824202287778444</v>
      </c>
      <c r="F16" s="38">
        <v>296.19</v>
      </c>
      <c r="G16" s="38">
        <v>3.48</v>
      </c>
      <c r="H16" s="39">
        <f t="shared" si="1"/>
        <v>1.1749215030892333</v>
      </c>
      <c r="I16" s="38">
        <f t="shared" si="2"/>
        <v>711.44</v>
      </c>
      <c r="J16" s="38">
        <f t="shared" si="2"/>
        <v>69.19</v>
      </c>
      <c r="K16" s="39">
        <f t="shared" si="3"/>
        <v>9.7253457775778696</v>
      </c>
      <c r="L16" s="38">
        <v>129.94999999999999</v>
      </c>
      <c r="M16" s="38">
        <v>0.64</v>
      </c>
      <c r="N16" s="39">
        <f t="shared" si="4"/>
        <v>0.49249711427472109</v>
      </c>
      <c r="O16" s="38">
        <v>368.05</v>
      </c>
      <c r="P16" s="38">
        <v>89.17</v>
      </c>
      <c r="Q16" s="39">
        <f t="shared" si="5"/>
        <v>24.227686455644612</v>
      </c>
      <c r="R16" s="38">
        <f t="shared" si="6"/>
        <v>1209.44</v>
      </c>
      <c r="S16" s="38">
        <f t="shared" si="6"/>
        <v>159</v>
      </c>
      <c r="T16" s="39">
        <f t="shared" si="7"/>
        <v>13.146580235480885</v>
      </c>
      <c r="U16" s="38">
        <v>4913.6899999999996</v>
      </c>
      <c r="V16" s="38">
        <v>356.85</v>
      </c>
      <c r="W16" s="39">
        <f t="shared" si="8"/>
        <v>7.2623629085269936</v>
      </c>
      <c r="X16" s="38">
        <v>44.8</v>
      </c>
      <c r="Y16" s="38">
        <v>0</v>
      </c>
      <c r="Z16" s="39">
        <f t="shared" si="9"/>
        <v>0</v>
      </c>
      <c r="AA16" s="38">
        <v>182.1</v>
      </c>
      <c r="AB16" s="38">
        <v>10.79</v>
      </c>
      <c r="AC16" s="39">
        <f t="shared" si="10"/>
        <v>5.925315760571114</v>
      </c>
      <c r="AD16" s="38">
        <v>1016.88</v>
      </c>
      <c r="AE16" s="38">
        <v>498.96</v>
      </c>
      <c r="AF16" s="39">
        <f t="shared" si="11"/>
        <v>49.067736606089213</v>
      </c>
      <c r="AG16" s="38">
        <v>39.81</v>
      </c>
      <c r="AH16" s="38">
        <v>0</v>
      </c>
      <c r="AI16" s="39">
        <f t="shared" si="12"/>
        <v>0</v>
      </c>
      <c r="AJ16" s="38">
        <v>45.47</v>
      </c>
      <c r="AK16" s="38">
        <v>0</v>
      </c>
      <c r="AL16" s="39">
        <f t="shared" si="13"/>
        <v>0</v>
      </c>
      <c r="AM16" s="38">
        <v>109.15</v>
      </c>
      <c r="AN16" s="38">
        <v>0.17</v>
      </c>
      <c r="AO16" s="39">
        <f t="shared" si="14"/>
        <v>0.15574896930829135</v>
      </c>
      <c r="AP16" s="38">
        <f t="shared" si="15"/>
        <v>7561.34</v>
      </c>
      <c r="AQ16" s="38">
        <f t="shared" si="15"/>
        <v>1025.77</v>
      </c>
      <c r="AR16" s="39">
        <f t="shared" si="16"/>
        <v>13.565981691075921</v>
      </c>
    </row>
    <row r="17" spans="1:44" ht="24.75" customHeight="1">
      <c r="A17" s="38">
        <v>11</v>
      </c>
      <c r="B17" s="38" t="s">
        <v>21</v>
      </c>
      <c r="C17" s="38">
        <v>68</v>
      </c>
      <c r="D17" s="38">
        <v>0</v>
      </c>
      <c r="E17" s="39">
        <f t="shared" si="0"/>
        <v>0</v>
      </c>
      <c r="F17" s="38">
        <v>26.41</v>
      </c>
      <c r="G17" s="38">
        <v>0.06</v>
      </c>
      <c r="H17" s="39">
        <f t="shared" si="1"/>
        <v>0.22718667171525939</v>
      </c>
      <c r="I17" s="38">
        <f t="shared" si="2"/>
        <v>94.41</v>
      </c>
      <c r="J17" s="38">
        <f t="shared" si="2"/>
        <v>0.06</v>
      </c>
      <c r="K17" s="39">
        <f t="shared" si="3"/>
        <v>6.3552589768033046E-2</v>
      </c>
      <c r="L17" s="38">
        <v>6.39</v>
      </c>
      <c r="M17" s="38">
        <v>0</v>
      </c>
      <c r="N17" s="39">
        <f t="shared" si="4"/>
        <v>0</v>
      </c>
      <c r="O17" s="38">
        <v>76.89</v>
      </c>
      <c r="P17" s="38">
        <v>0</v>
      </c>
      <c r="Q17" s="39">
        <f t="shared" si="5"/>
        <v>0</v>
      </c>
      <c r="R17" s="38">
        <f t="shared" si="6"/>
        <v>177.69</v>
      </c>
      <c r="S17" s="38">
        <f t="shared" si="6"/>
        <v>0.06</v>
      </c>
      <c r="T17" s="39">
        <f t="shared" si="7"/>
        <v>3.3766672294445382E-2</v>
      </c>
      <c r="U17" s="38">
        <v>346.76</v>
      </c>
      <c r="V17" s="38">
        <v>3.96</v>
      </c>
      <c r="W17" s="39">
        <f t="shared" si="8"/>
        <v>1.1420002307071173</v>
      </c>
      <c r="X17" s="38">
        <v>14.42</v>
      </c>
      <c r="Y17" s="38">
        <v>0</v>
      </c>
      <c r="Z17" s="39">
        <f t="shared" si="9"/>
        <v>0</v>
      </c>
      <c r="AA17" s="38">
        <v>21.74</v>
      </c>
      <c r="AB17" s="38">
        <v>0.01</v>
      </c>
      <c r="AC17" s="39">
        <f t="shared" si="10"/>
        <v>4.5998160073597062E-2</v>
      </c>
      <c r="AD17" s="38">
        <v>172.98</v>
      </c>
      <c r="AE17" s="38">
        <v>1.48</v>
      </c>
      <c r="AF17" s="39">
        <f t="shared" si="11"/>
        <v>0.85559024164643305</v>
      </c>
      <c r="AG17" s="38">
        <v>5.89</v>
      </c>
      <c r="AH17" s="38">
        <v>0</v>
      </c>
      <c r="AI17" s="39">
        <f t="shared" si="12"/>
        <v>0</v>
      </c>
      <c r="AJ17" s="38">
        <v>7.27</v>
      </c>
      <c r="AK17" s="38">
        <v>0</v>
      </c>
      <c r="AL17" s="39">
        <f t="shared" si="13"/>
        <v>0</v>
      </c>
      <c r="AM17" s="38">
        <v>12.72</v>
      </c>
      <c r="AN17" s="38">
        <v>0</v>
      </c>
      <c r="AO17" s="39">
        <f t="shared" si="14"/>
        <v>0</v>
      </c>
      <c r="AP17" s="38">
        <f t="shared" si="15"/>
        <v>759.47</v>
      </c>
      <c r="AQ17" s="38">
        <f t="shared" si="15"/>
        <v>5.51</v>
      </c>
      <c r="AR17" s="39">
        <f t="shared" si="16"/>
        <v>0.72550594493528375</v>
      </c>
    </row>
    <row r="18" spans="1:44" ht="24.75" customHeight="1">
      <c r="A18" s="38">
        <v>12</v>
      </c>
      <c r="B18" s="38" t="s">
        <v>22</v>
      </c>
      <c r="C18" s="38">
        <v>152.51</v>
      </c>
      <c r="D18" s="38">
        <v>7.6</v>
      </c>
      <c r="E18" s="39">
        <f t="shared" si="0"/>
        <v>4.9832797849321357</v>
      </c>
      <c r="F18" s="38">
        <v>124.51</v>
      </c>
      <c r="G18" s="38">
        <v>11.07</v>
      </c>
      <c r="H18" s="39">
        <f t="shared" si="1"/>
        <v>8.8908521403903311</v>
      </c>
      <c r="I18" s="38">
        <f t="shared" si="2"/>
        <v>277.02</v>
      </c>
      <c r="J18" s="38">
        <f t="shared" si="2"/>
        <v>18.670000000000002</v>
      </c>
      <c r="K18" s="39">
        <f t="shared" si="3"/>
        <v>6.739585589488124</v>
      </c>
      <c r="L18" s="38">
        <v>14.48</v>
      </c>
      <c r="M18" s="38">
        <v>0.14000000000000001</v>
      </c>
      <c r="N18" s="39">
        <f t="shared" si="4"/>
        <v>0.96685082872928185</v>
      </c>
      <c r="O18" s="38">
        <v>177.23</v>
      </c>
      <c r="P18" s="38">
        <v>0.12</v>
      </c>
      <c r="Q18" s="39">
        <f t="shared" si="5"/>
        <v>6.7708627207583374E-2</v>
      </c>
      <c r="R18" s="38">
        <f t="shared" si="6"/>
        <v>468.73</v>
      </c>
      <c r="S18" s="38">
        <f t="shared" si="6"/>
        <v>18.930000000000003</v>
      </c>
      <c r="T18" s="39">
        <f t="shared" si="7"/>
        <v>4.0385723124186637</v>
      </c>
      <c r="U18" s="38">
        <v>1025.98</v>
      </c>
      <c r="V18" s="38">
        <v>81.36</v>
      </c>
      <c r="W18" s="39">
        <f t="shared" si="8"/>
        <v>7.929979141893603</v>
      </c>
      <c r="X18" s="38">
        <v>26.01</v>
      </c>
      <c r="Y18" s="38">
        <v>0</v>
      </c>
      <c r="Z18" s="39">
        <f t="shared" si="9"/>
        <v>0</v>
      </c>
      <c r="AA18" s="38">
        <v>49.48</v>
      </c>
      <c r="AB18" s="38">
        <v>1.43</v>
      </c>
      <c r="AC18" s="39">
        <f t="shared" si="10"/>
        <v>2.8900565885206144</v>
      </c>
      <c r="AD18" s="38">
        <v>382.06</v>
      </c>
      <c r="AE18" s="38">
        <v>11.72</v>
      </c>
      <c r="AF18" s="39">
        <f t="shared" si="11"/>
        <v>3.0675810082186046</v>
      </c>
      <c r="AG18" s="38">
        <v>18.12</v>
      </c>
      <c r="AH18" s="38">
        <v>0</v>
      </c>
      <c r="AI18" s="39">
        <f t="shared" si="12"/>
        <v>0</v>
      </c>
      <c r="AJ18" s="38">
        <v>26.57</v>
      </c>
      <c r="AK18" s="38">
        <v>0</v>
      </c>
      <c r="AL18" s="39">
        <f t="shared" si="13"/>
        <v>0</v>
      </c>
      <c r="AM18" s="38">
        <v>76.599999999999994</v>
      </c>
      <c r="AN18" s="38">
        <v>189.83</v>
      </c>
      <c r="AO18" s="39">
        <f t="shared" si="14"/>
        <v>247.81984334203656</v>
      </c>
      <c r="AP18" s="38">
        <f t="shared" si="15"/>
        <v>2073.5499999999997</v>
      </c>
      <c r="AQ18" s="38">
        <f t="shared" si="15"/>
        <v>303.27000000000004</v>
      </c>
      <c r="AR18" s="39">
        <f t="shared" si="16"/>
        <v>14.625642014901983</v>
      </c>
    </row>
    <row r="19" spans="1:44" ht="24.75" customHeight="1">
      <c r="A19" s="38">
        <v>13</v>
      </c>
      <c r="B19" s="38" t="s">
        <v>23</v>
      </c>
      <c r="C19" s="38">
        <v>461.56</v>
      </c>
      <c r="D19" s="38">
        <v>365.94</v>
      </c>
      <c r="E19" s="39">
        <f t="shared" si="0"/>
        <v>79.283300112661408</v>
      </c>
      <c r="F19" s="38">
        <v>336.72</v>
      </c>
      <c r="G19" s="38">
        <v>403.52</v>
      </c>
      <c r="H19" s="39">
        <f t="shared" si="1"/>
        <v>119.83844143502019</v>
      </c>
      <c r="I19" s="38">
        <f t="shared" si="2"/>
        <v>798.28</v>
      </c>
      <c r="J19" s="38">
        <f t="shared" si="2"/>
        <v>769.46</v>
      </c>
      <c r="K19" s="39">
        <f t="shared" si="3"/>
        <v>96.38973793656362</v>
      </c>
      <c r="L19" s="38">
        <v>45.21</v>
      </c>
      <c r="M19" s="38">
        <v>0</v>
      </c>
      <c r="N19" s="39">
        <f t="shared" si="4"/>
        <v>0</v>
      </c>
      <c r="O19" s="38">
        <v>632.99</v>
      </c>
      <c r="P19" s="38">
        <v>38.81</v>
      </c>
      <c r="Q19" s="39">
        <f t="shared" si="5"/>
        <v>6.1312185026619694</v>
      </c>
      <c r="R19" s="38">
        <f t="shared" si="6"/>
        <v>1476.48</v>
      </c>
      <c r="S19" s="38">
        <f t="shared" si="6"/>
        <v>808.27</v>
      </c>
      <c r="T19" s="39">
        <f t="shared" si="7"/>
        <v>54.743037494581706</v>
      </c>
      <c r="U19" s="38">
        <v>5366.31</v>
      </c>
      <c r="V19" s="38">
        <v>531.72</v>
      </c>
      <c r="W19" s="39">
        <f t="shared" si="8"/>
        <v>9.9084846011505103</v>
      </c>
      <c r="X19" s="38">
        <v>64.95</v>
      </c>
      <c r="Y19" s="38">
        <v>0</v>
      </c>
      <c r="Z19" s="39">
        <f t="shared" si="9"/>
        <v>0</v>
      </c>
      <c r="AA19" s="38">
        <v>97.03</v>
      </c>
      <c r="AB19" s="38">
        <v>4.9800000000000004</v>
      </c>
      <c r="AC19" s="39">
        <f t="shared" si="10"/>
        <v>5.1324332680614244</v>
      </c>
      <c r="AD19" s="38">
        <v>1643.43</v>
      </c>
      <c r="AE19" s="38">
        <v>172.11</v>
      </c>
      <c r="AF19" s="39">
        <f t="shared" si="11"/>
        <v>10.472609116299447</v>
      </c>
      <c r="AG19" s="38">
        <v>27.03</v>
      </c>
      <c r="AH19" s="38">
        <v>0.01</v>
      </c>
      <c r="AI19" s="39">
        <f t="shared" si="12"/>
        <v>3.699593044765076E-2</v>
      </c>
      <c r="AJ19" s="38">
        <v>40.479999999999997</v>
      </c>
      <c r="AK19" s="38">
        <v>0</v>
      </c>
      <c r="AL19" s="39">
        <f t="shared" si="13"/>
        <v>0</v>
      </c>
      <c r="AM19" s="38">
        <v>100.66</v>
      </c>
      <c r="AN19" s="38">
        <v>0</v>
      </c>
      <c r="AO19" s="39">
        <f t="shared" si="14"/>
        <v>0</v>
      </c>
      <c r="AP19" s="38">
        <f t="shared" si="15"/>
        <v>8816.3700000000008</v>
      </c>
      <c r="AQ19" s="38">
        <f t="shared" si="15"/>
        <v>1517.09</v>
      </c>
      <c r="AR19" s="39">
        <f t="shared" si="16"/>
        <v>17.207648953027149</v>
      </c>
    </row>
    <row r="20" spans="1:44" ht="24.75" customHeight="1">
      <c r="A20" s="38">
        <v>14</v>
      </c>
      <c r="B20" s="38" t="s">
        <v>24</v>
      </c>
      <c r="C20" s="38">
        <v>1996.74</v>
      </c>
      <c r="D20" s="38">
        <v>1427.37</v>
      </c>
      <c r="E20" s="39">
        <f t="shared" si="0"/>
        <v>71.48502058355119</v>
      </c>
      <c r="F20" s="38">
        <v>1322.77</v>
      </c>
      <c r="G20" s="38">
        <v>35.159999999999997</v>
      </c>
      <c r="H20" s="39">
        <f t="shared" si="1"/>
        <v>2.6580584682144286</v>
      </c>
      <c r="I20" s="38">
        <f t="shared" si="2"/>
        <v>3319.51</v>
      </c>
      <c r="J20" s="38">
        <f t="shared" si="2"/>
        <v>1462.53</v>
      </c>
      <c r="K20" s="39">
        <f t="shared" si="3"/>
        <v>44.058611060066092</v>
      </c>
      <c r="L20" s="38">
        <v>258.14</v>
      </c>
      <c r="M20" s="38">
        <v>21.06</v>
      </c>
      <c r="N20" s="39">
        <f t="shared" si="4"/>
        <v>8.158363678624001</v>
      </c>
      <c r="O20" s="38">
        <v>749.1</v>
      </c>
      <c r="P20" s="38">
        <v>211.81</v>
      </c>
      <c r="Q20" s="39">
        <f t="shared" si="5"/>
        <v>28.27526364971299</v>
      </c>
      <c r="R20" s="38">
        <f t="shared" si="6"/>
        <v>4326.75</v>
      </c>
      <c r="S20" s="38">
        <f t="shared" si="6"/>
        <v>1695.3999999999999</v>
      </c>
      <c r="T20" s="39">
        <f t="shared" si="7"/>
        <v>39.184145143583514</v>
      </c>
      <c r="U20" s="38">
        <v>5488.11</v>
      </c>
      <c r="V20" s="38">
        <v>1361.26</v>
      </c>
      <c r="W20" s="39">
        <f t="shared" si="8"/>
        <v>24.803803130768152</v>
      </c>
      <c r="X20" s="38">
        <v>146.88</v>
      </c>
      <c r="Y20" s="38">
        <v>0</v>
      </c>
      <c r="Z20" s="39">
        <f t="shared" si="9"/>
        <v>0</v>
      </c>
      <c r="AA20" s="38">
        <v>253.66</v>
      </c>
      <c r="AB20" s="38">
        <v>26.5</v>
      </c>
      <c r="AC20" s="39">
        <f t="shared" si="10"/>
        <v>10.447055113143579</v>
      </c>
      <c r="AD20" s="38">
        <v>1406.67</v>
      </c>
      <c r="AE20" s="38">
        <v>156.72999999999999</v>
      </c>
      <c r="AF20" s="39">
        <f t="shared" si="11"/>
        <v>11.141916725315816</v>
      </c>
      <c r="AG20" s="38">
        <v>114.11</v>
      </c>
      <c r="AH20" s="38">
        <v>0</v>
      </c>
      <c r="AI20" s="39">
        <f t="shared" si="12"/>
        <v>0</v>
      </c>
      <c r="AJ20" s="38">
        <v>118.89</v>
      </c>
      <c r="AK20" s="38">
        <v>14.55</v>
      </c>
      <c r="AL20" s="39">
        <f t="shared" si="13"/>
        <v>12.23820338127681</v>
      </c>
      <c r="AM20" s="38">
        <v>369.48</v>
      </c>
      <c r="AN20" s="38">
        <v>4.55</v>
      </c>
      <c r="AO20" s="39">
        <f t="shared" si="14"/>
        <v>1.2314604308758252</v>
      </c>
      <c r="AP20" s="38">
        <f t="shared" si="15"/>
        <v>12224.55</v>
      </c>
      <c r="AQ20" s="38">
        <f t="shared" si="15"/>
        <v>3258.9900000000002</v>
      </c>
      <c r="AR20" s="39">
        <f t="shared" si="16"/>
        <v>26.659386235076145</v>
      </c>
    </row>
    <row r="21" spans="1:44" ht="24.75" customHeight="1">
      <c r="A21" s="38">
        <v>15</v>
      </c>
      <c r="B21" s="38" t="s">
        <v>25</v>
      </c>
      <c r="C21" s="38">
        <v>311.64</v>
      </c>
      <c r="D21" s="38">
        <v>88.72</v>
      </c>
      <c r="E21" s="39">
        <f t="shared" si="0"/>
        <v>28.468745988961626</v>
      </c>
      <c r="F21" s="38">
        <v>239.8</v>
      </c>
      <c r="G21" s="38">
        <v>851.39</v>
      </c>
      <c r="H21" s="39">
        <f t="shared" si="1"/>
        <v>355.04170141784817</v>
      </c>
      <c r="I21" s="38">
        <f t="shared" si="2"/>
        <v>551.44000000000005</v>
      </c>
      <c r="J21" s="38">
        <f t="shared" si="2"/>
        <v>940.11</v>
      </c>
      <c r="K21" s="39">
        <f t="shared" si="3"/>
        <v>170.48273610909618</v>
      </c>
      <c r="L21" s="38">
        <v>34.76</v>
      </c>
      <c r="M21" s="38">
        <v>6.92</v>
      </c>
      <c r="N21" s="39">
        <f t="shared" si="4"/>
        <v>19.907940161104719</v>
      </c>
      <c r="O21" s="38">
        <v>124.55</v>
      </c>
      <c r="P21" s="38">
        <v>138.21</v>
      </c>
      <c r="Q21" s="39">
        <f t="shared" si="5"/>
        <v>110.9674829385789</v>
      </c>
      <c r="R21" s="38">
        <f t="shared" si="6"/>
        <v>710.75</v>
      </c>
      <c r="S21" s="38">
        <f t="shared" si="6"/>
        <v>1085.24</v>
      </c>
      <c r="T21" s="39">
        <f t="shared" si="7"/>
        <v>152.68941259233205</v>
      </c>
      <c r="U21" s="38">
        <v>3987.61</v>
      </c>
      <c r="V21" s="38">
        <v>2465.0100000000002</v>
      </c>
      <c r="W21" s="39">
        <f t="shared" si="8"/>
        <v>61.816727312851562</v>
      </c>
      <c r="X21" s="38">
        <v>31.63</v>
      </c>
      <c r="Y21" s="38">
        <v>6.74</v>
      </c>
      <c r="Z21" s="39">
        <f t="shared" si="9"/>
        <v>21.308883970913691</v>
      </c>
      <c r="AA21" s="38">
        <v>63.17</v>
      </c>
      <c r="AB21" s="38">
        <v>0</v>
      </c>
      <c r="AC21" s="39">
        <f t="shared" si="10"/>
        <v>0</v>
      </c>
      <c r="AD21" s="38">
        <v>324.3</v>
      </c>
      <c r="AE21" s="38">
        <v>0.02</v>
      </c>
      <c r="AF21" s="39">
        <f t="shared" si="11"/>
        <v>6.1671292013567676E-3</v>
      </c>
      <c r="AG21" s="38">
        <v>32.71</v>
      </c>
      <c r="AH21" s="38">
        <v>0</v>
      </c>
      <c r="AI21" s="39">
        <f t="shared" si="12"/>
        <v>0</v>
      </c>
      <c r="AJ21" s="38">
        <v>54.77</v>
      </c>
      <c r="AK21" s="38">
        <v>0</v>
      </c>
      <c r="AL21" s="39">
        <f t="shared" si="13"/>
        <v>0</v>
      </c>
      <c r="AM21" s="38">
        <v>226.63</v>
      </c>
      <c r="AN21" s="38">
        <v>172.88</v>
      </c>
      <c r="AO21" s="39">
        <f t="shared" si="14"/>
        <v>76.282928120725416</v>
      </c>
      <c r="AP21" s="38">
        <f t="shared" si="15"/>
        <v>5431.5700000000015</v>
      </c>
      <c r="AQ21" s="38">
        <f t="shared" si="15"/>
        <v>3729.89</v>
      </c>
      <c r="AR21" s="39">
        <f t="shared" si="16"/>
        <v>68.670568546479174</v>
      </c>
    </row>
    <row r="22" spans="1:44" ht="24.75" customHeight="1">
      <c r="A22" s="38">
        <v>16</v>
      </c>
      <c r="B22" s="38" t="s">
        <v>26</v>
      </c>
      <c r="C22" s="38">
        <v>90.04</v>
      </c>
      <c r="D22" s="38">
        <v>55.23</v>
      </c>
      <c r="E22" s="39">
        <f t="shared" si="0"/>
        <v>61.339404709018211</v>
      </c>
      <c r="F22" s="38">
        <v>31.26</v>
      </c>
      <c r="G22" s="38">
        <v>109.94</v>
      </c>
      <c r="H22" s="39">
        <f t="shared" si="1"/>
        <v>351.69545745361484</v>
      </c>
      <c r="I22" s="38">
        <f t="shared" si="2"/>
        <v>121.30000000000001</v>
      </c>
      <c r="J22" s="38">
        <f t="shared" si="2"/>
        <v>165.17</v>
      </c>
      <c r="K22" s="39">
        <f t="shared" si="3"/>
        <v>136.16652926628191</v>
      </c>
      <c r="L22" s="38">
        <v>3.41</v>
      </c>
      <c r="M22" s="38">
        <v>0</v>
      </c>
      <c r="N22" s="39">
        <f t="shared" si="4"/>
        <v>0</v>
      </c>
      <c r="O22" s="38">
        <v>44.23</v>
      </c>
      <c r="P22" s="38">
        <v>0</v>
      </c>
      <c r="Q22" s="39">
        <f t="shared" si="5"/>
        <v>0</v>
      </c>
      <c r="R22" s="38">
        <f t="shared" si="6"/>
        <v>168.94</v>
      </c>
      <c r="S22" s="38">
        <f t="shared" si="6"/>
        <v>165.17</v>
      </c>
      <c r="T22" s="39">
        <f t="shared" si="7"/>
        <v>97.768438498875327</v>
      </c>
      <c r="U22" s="38">
        <v>334.49</v>
      </c>
      <c r="V22" s="38">
        <v>5.13</v>
      </c>
      <c r="W22" s="39">
        <f t="shared" si="8"/>
        <v>1.533678136865078</v>
      </c>
      <c r="X22" s="38">
        <v>7.31</v>
      </c>
      <c r="Y22" s="38">
        <v>0</v>
      </c>
      <c r="Z22" s="39">
        <f t="shared" si="9"/>
        <v>0</v>
      </c>
      <c r="AA22" s="38">
        <v>13.37</v>
      </c>
      <c r="AB22" s="38">
        <v>0</v>
      </c>
      <c r="AC22" s="39">
        <f t="shared" si="10"/>
        <v>0</v>
      </c>
      <c r="AD22" s="38">
        <v>77.959999999999994</v>
      </c>
      <c r="AE22" s="38">
        <v>0</v>
      </c>
      <c r="AF22" s="39">
        <f t="shared" si="11"/>
        <v>0</v>
      </c>
      <c r="AG22" s="38">
        <v>4.0199999999999996</v>
      </c>
      <c r="AH22" s="38">
        <v>0</v>
      </c>
      <c r="AI22" s="39">
        <f t="shared" si="12"/>
        <v>0</v>
      </c>
      <c r="AJ22" s="38">
        <v>5.19</v>
      </c>
      <c r="AK22" s="38">
        <v>0</v>
      </c>
      <c r="AL22" s="39">
        <f t="shared" si="13"/>
        <v>0</v>
      </c>
      <c r="AM22" s="38">
        <v>13.07</v>
      </c>
      <c r="AN22" s="38">
        <v>11.37</v>
      </c>
      <c r="AO22" s="39">
        <f t="shared" si="14"/>
        <v>86.993114001530216</v>
      </c>
      <c r="AP22" s="38">
        <f t="shared" si="15"/>
        <v>624.35000000000014</v>
      </c>
      <c r="AQ22" s="38">
        <f t="shared" si="15"/>
        <v>181.67</v>
      </c>
      <c r="AR22" s="39">
        <f t="shared" si="16"/>
        <v>29.097461359814197</v>
      </c>
    </row>
    <row r="23" spans="1:44" ht="24.75" customHeight="1">
      <c r="A23" s="38">
        <v>17</v>
      </c>
      <c r="B23" s="38" t="s">
        <v>27</v>
      </c>
      <c r="C23" s="38">
        <v>45.07</v>
      </c>
      <c r="D23" s="38">
        <v>22.45</v>
      </c>
      <c r="E23" s="39">
        <f t="shared" si="0"/>
        <v>49.811404481917016</v>
      </c>
      <c r="F23" s="38">
        <v>29.06</v>
      </c>
      <c r="G23" s="38">
        <v>2.54</v>
      </c>
      <c r="H23" s="39">
        <f t="shared" si="1"/>
        <v>8.7405368203716449</v>
      </c>
      <c r="I23" s="38">
        <f t="shared" si="2"/>
        <v>74.13</v>
      </c>
      <c r="J23" s="38">
        <f t="shared" si="2"/>
        <v>24.99</v>
      </c>
      <c r="K23" s="39">
        <f t="shared" si="3"/>
        <v>33.711048158640224</v>
      </c>
      <c r="L23" s="38">
        <v>4.0199999999999996</v>
      </c>
      <c r="M23" s="38">
        <v>3.47</v>
      </c>
      <c r="N23" s="39">
        <f t="shared" si="4"/>
        <v>86.318407960199011</v>
      </c>
      <c r="O23" s="38">
        <v>21.79</v>
      </c>
      <c r="P23" s="38">
        <v>5.0999999999999996</v>
      </c>
      <c r="Q23" s="39">
        <f t="shared" si="5"/>
        <v>23.405231757687012</v>
      </c>
      <c r="R23" s="38">
        <f t="shared" si="6"/>
        <v>99.94</v>
      </c>
      <c r="S23" s="38">
        <f t="shared" si="6"/>
        <v>33.559999999999995</v>
      </c>
      <c r="T23" s="39">
        <f t="shared" si="7"/>
        <v>33.580148088853306</v>
      </c>
      <c r="U23" s="38">
        <v>250.15</v>
      </c>
      <c r="V23" s="38">
        <v>90.78</v>
      </c>
      <c r="W23" s="39">
        <f t="shared" si="8"/>
        <v>36.290225864481314</v>
      </c>
      <c r="X23" s="38">
        <v>5.51</v>
      </c>
      <c r="Y23" s="38">
        <v>0</v>
      </c>
      <c r="Z23" s="39">
        <f t="shared" si="9"/>
        <v>0</v>
      </c>
      <c r="AA23" s="38">
        <v>9.85</v>
      </c>
      <c r="AB23" s="38">
        <v>0.27</v>
      </c>
      <c r="AC23" s="39">
        <f t="shared" si="10"/>
        <v>2.7411167512690358</v>
      </c>
      <c r="AD23" s="38">
        <v>94.15</v>
      </c>
      <c r="AE23" s="38">
        <v>3.94</v>
      </c>
      <c r="AF23" s="39">
        <f t="shared" si="11"/>
        <v>4.1848114710568245</v>
      </c>
      <c r="AG23" s="38">
        <v>5.0199999999999996</v>
      </c>
      <c r="AH23" s="38">
        <v>0</v>
      </c>
      <c r="AI23" s="39">
        <f t="shared" si="12"/>
        <v>0</v>
      </c>
      <c r="AJ23" s="38">
        <v>5.63</v>
      </c>
      <c r="AK23" s="38">
        <v>0</v>
      </c>
      <c r="AL23" s="39">
        <f t="shared" si="13"/>
        <v>0</v>
      </c>
      <c r="AM23" s="38">
        <v>25.15</v>
      </c>
      <c r="AN23" s="38">
        <v>0</v>
      </c>
      <c r="AO23" s="39">
        <f t="shared" si="14"/>
        <v>0</v>
      </c>
      <c r="AP23" s="38">
        <f t="shared" si="15"/>
        <v>495.4</v>
      </c>
      <c r="AQ23" s="38">
        <f t="shared" si="15"/>
        <v>128.55000000000001</v>
      </c>
      <c r="AR23" s="39">
        <f t="shared" si="16"/>
        <v>25.948728300363342</v>
      </c>
    </row>
    <row r="24" spans="1:44" ht="24.75" customHeight="1">
      <c r="A24" s="38">
        <v>18</v>
      </c>
      <c r="B24" s="38" t="s">
        <v>28</v>
      </c>
      <c r="C24" s="38">
        <v>30.07</v>
      </c>
      <c r="D24" s="38">
        <v>0</v>
      </c>
      <c r="E24" s="39">
        <f t="shared" si="0"/>
        <v>0</v>
      </c>
      <c r="F24" s="38">
        <v>3.94</v>
      </c>
      <c r="G24" s="38">
        <v>30.01</v>
      </c>
      <c r="H24" s="39">
        <f t="shared" si="1"/>
        <v>761.67512690355329</v>
      </c>
      <c r="I24" s="38">
        <f t="shared" si="2"/>
        <v>34.01</v>
      </c>
      <c r="J24" s="38">
        <f t="shared" si="2"/>
        <v>30.01</v>
      </c>
      <c r="K24" s="39">
        <f t="shared" si="3"/>
        <v>88.238753307850644</v>
      </c>
      <c r="L24" s="38">
        <v>0.86</v>
      </c>
      <c r="M24" s="38">
        <v>0</v>
      </c>
      <c r="N24" s="39">
        <f t="shared" si="4"/>
        <v>0</v>
      </c>
      <c r="O24" s="38">
        <v>17.32</v>
      </c>
      <c r="P24" s="38">
        <v>0</v>
      </c>
      <c r="Q24" s="39">
        <f t="shared" si="5"/>
        <v>0</v>
      </c>
      <c r="R24" s="38">
        <f t="shared" si="6"/>
        <v>52.19</v>
      </c>
      <c r="S24" s="38">
        <f t="shared" si="6"/>
        <v>30.01</v>
      </c>
      <c r="T24" s="39">
        <f t="shared" si="7"/>
        <v>57.501437056907456</v>
      </c>
      <c r="U24" s="38">
        <v>162.03</v>
      </c>
      <c r="V24" s="38">
        <v>40</v>
      </c>
      <c r="W24" s="39">
        <f t="shared" si="8"/>
        <v>24.686786397580697</v>
      </c>
      <c r="X24" s="38">
        <v>1.6</v>
      </c>
      <c r="Y24" s="38">
        <v>0</v>
      </c>
      <c r="Z24" s="39">
        <f t="shared" si="9"/>
        <v>0</v>
      </c>
      <c r="AA24" s="38">
        <v>4.62</v>
      </c>
      <c r="AB24" s="38">
        <v>0.15</v>
      </c>
      <c r="AC24" s="39">
        <f t="shared" si="10"/>
        <v>3.2467532467532463</v>
      </c>
      <c r="AD24" s="38">
        <v>47.72</v>
      </c>
      <c r="AE24" s="38">
        <v>2.21</v>
      </c>
      <c r="AF24" s="39">
        <f t="shared" si="11"/>
        <v>4.6311818943839063</v>
      </c>
      <c r="AG24" s="38">
        <v>1.83</v>
      </c>
      <c r="AH24" s="38">
        <v>0</v>
      </c>
      <c r="AI24" s="39">
        <f t="shared" si="12"/>
        <v>0</v>
      </c>
      <c r="AJ24" s="38">
        <v>1.85</v>
      </c>
      <c r="AK24" s="38">
        <v>0</v>
      </c>
      <c r="AL24" s="39">
        <f t="shared" si="13"/>
        <v>0</v>
      </c>
      <c r="AM24" s="38">
        <v>19.55</v>
      </c>
      <c r="AN24" s="38">
        <v>0.01</v>
      </c>
      <c r="AO24" s="39">
        <f t="shared" si="14"/>
        <v>5.1150895140664954E-2</v>
      </c>
      <c r="AP24" s="38">
        <f t="shared" si="15"/>
        <v>291.39</v>
      </c>
      <c r="AQ24" s="38">
        <f t="shared" si="15"/>
        <v>72.38000000000001</v>
      </c>
      <c r="AR24" s="39">
        <f t="shared" si="16"/>
        <v>24.839562098905251</v>
      </c>
    </row>
    <row r="25" spans="1:44" ht="24.75" customHeight="1">
      <c r="A25" s="38">
        <v>19</v>
      </c>
      <c r="B25" s="38" t="s">
        <v>29</v>
      </c>
      <c r="C25" s="38">
        <v>416.41</v>
      </c>
      <c r="D25" s="38">
        <v>2161.36</v>
      </c>
      <c r="E25" s="39">
        <f t="shared" si="0"/>
        <v>519.0461324175692</v>
      </c>
      <c r="F25" s="38">
        <v>215.65</v>
      </c>
      <c r="G25" s="38">
        <v>16.28</v>
      </c>
      <c r="H25" s="39">
        <f t="shared" si="1"/>
        <v>7.5492696498956651</v>
      </c>
      <c r="I25" s="38">
        <f t="shared" si="2"/>
        <v>632.06000000000006</v>
      </c>
      <c r="J25" s="38">
        <f t="shared" si="2"/>
        <v>2177.6400000000003</v>
      </c>
      <c r="K25" s="39">
        <f t="shared" si="3"/>
        <v>344.53058253963229</v>
      </c>
      <c r="L25" s="38">
        <v>36.229999999999997</v>
      </c>
      <c r="M25" s="38">
        <v>2.5</v>
      </c>
      <c r="N25" s="39">
        <f t="shared" si="4"/>
        <v>6.9003588186585709</v>
      </c>
      <c r="O25" s="38">
        <v>337.99</v>
      </c>
      <c r="P25" s="38">
        <v>43.42</v>
      </c>
      <c r="Q25" s="39">
        <f t="shared" si="5"/>
        <v>12.846533921121928</v>
      </c>
      <c r="R25" s="38">
        <f t="shared" si="6"/>
        <v>1006.2800000000001</v>
      </c>
      <c r="S25" s="38">
        <f t="shared" si="6"/>
        <v>2223.5600000000004</v>
      </c>
      <c r="T25" s="39">
        <f t="shared" si="7"/>
        <v>220.96831895695038</v>
      </c>
      <c r="U25" s="38">
        <v>3297.64</v>
      </c>
      <c r="V25" s="38">
        <v>636.49</v>
      </c>
      <c r="W25" s="39">
        <f t="shared" si="8"/>
        <v>19.301379168132364</v>
      </c>
      <c r="X25" s="38">
        <v>42.69</v>
      </c>
      <c r="Y25" s="38">
        <v>0</v>
      </c>
      <c r="Z25" s="39">
        <f t="shared" si="9"/>
        <v>0</v>
      </c>
      <c r="AA25" s="38">
        <v>33.979999999999997</v>
      </c>
      <c r="AB25" s="38">
        <v>1.6</v>
      </c>
      <c r="AC25" s="39">
        <f t="shared" si="10"/>
        <v>4.7086521483225434</v>
      </c>
      <c r="AD25" s="38">
        <v>382.92</v>
      </c>
      <c r="AE25" s="38">
        <v>19.55</v>
      </c>
      <c r="AF25" s="39">
        <f t="shared" si="11"/>
        <v>5.1055050663323929</v>
      </c>
      <c r="AG25" s="38">
        <v>17.86</v>
      </c>
      <c r="AH25" s="38">
        <v>2.79</v>
      </c>
      <c r="AI25" s="39">
        <f t="shared" si="12"/>
        <v>15.621500559910414</v>
      </c>
      <c r="AJ25" s="38">
        <v>26</v>
      </c>
      <c r="AK25" s="38">
        <v>0</v>
      </c>
      <c r="AL25" s="39">
        <f t="shared" si="13"/>
        <v>0</v>
      </c>
      <c r="AM25" s="38">
        <v>78.94</v>
      </c>
      <c r="AN25" s="38">
        <v>40.090000000000003</v>
      </c>
      <c r="AO25" s="39">
        <f t="shared" si="14"/>
        <v>50.785406637952882</v>
      </c>
      <c r="AP25" s="38">
        <f t="shared" si="15"/>
        <v>4886.3099999999986</v>
      </c>
      <c r="AQ25" s="38">
        <f t="shared" si="15"/>
        <v>2924.0800000000004</v>
      </c>
      <c r="AR25" s="39">
        <f t="shared" si="16"/>
        <v>59.842294082856007</v>
      </c>
    </row>
    <row r="26" spans="1:44" ht="24.75" customHeight="1">
      <c r="A26" s="38">
        <v>20</v>
      </c>
      <c r="B26" s="38" t="s">
        <v>30</v>
      </c>
      <c r="C26" s="38">
        <v>3.68</v>
      </c>
      <c r="D26" s="38">
        <v>7.85</v>
      </c>
      <c r="E26" s="39">
        <f t="shared" si="0"/>
        <v>213.31521739130434</v>
      </c>
      <c r="F26" s="38">
        <v>9.86</v>
      </c>
      <c r="G26" s="38">
        <v>0</v>
      </c>
      <c r="H26" s="39">
        <f t="shared" si="1"/>
        <v>0</v>
      </c>
      <c r="I26" s="38">
        <f t="shared" si="2"/>
        <v>13.54</v>
      </c>
      <c r="J26" s="38">
        <f t="shared" si="2"/>
        <v>7.85</v>
      </c>
      <c r="K26" s="39">
        <f t="shared" si="3"/>
        <v>57.976366322008865</v>
      </c>
      <c r="L26" s="38">
        <v>1.34</v>
      </c>
      <c r="M26" s="38">
        <v>0</v>
      </c>
      <c r="N26" s="39">
        <f t="shared" si="4"/>
        <v>0</v>
      </c>
      <c r="O26" s="38">
        <v>39.08</v>
      </c>
      <c r="P26" s="38">
        <v>56.19</v>
      </c>
      <c r="Q26" s="39">
        <f t="shared" si="5"/>
        <v>143.78198567041963</v>
      </c>
      <c r="R26" s="38">
        <f t="shared" si="6"/>
        <v>53.959999999999994</v>
      </c>
      <c r="S26" s="38">
        <f t="shared" si="6"/>
        <v>64.039999999999992</v>
      </c>
      <c r="T26" s="39">
        <f t="shared" si="7"/>
        <v>118.68050407709414</v>
      </c>
      <c r="U26" s="38">
        <v>112.03</v>
      </c>
      <c r="V26" s="38">
        <v>13.02</v>
      </c>
      <c r="W26" s="39">
        <f t="shared" si="8"/>
        <v>11.621886994555028</v>
      </c>
      <c r="X26" s="38">
        <v>1.1000000000000001</v>
      </c>
      <c r="Y26" s="38">
        <v>0</v>
      </c>
      <c r="Z26" s="39">
        <f t="shared" si="9"/>
        <v>0</v>
      </c>
      <c r="AA26" s="38">
        <v>4.62</v>
      </c>
      <c r="AB26" s="38">
        <v>0.34</v>
      </c>
      <c r="AC26" s="39">
        <f t="shared" si="10"/>
        <v>7.3593073593073601</v>
      </c>
      <c r="AD26" s="38">
        <v>44.56</v>
      </c>
      <c r="AE26" s="38">
        <v>1.37</v>
      </c>
      <c r="AF26" s="39">
        <f t="shared" si="11"/>
        <v>3.0745062836624775</v>
      </c>
      <c r="AG26" s="38">
        <v>2.0299999999999998</v>
      </c>
      <c r="AH26" s="38">
        <v>0</v>
      </c>
      <c r="AI26" s="39">
        <f t="shared" si="12"/>
        <v>0</v>
      </c>
      <c r="AJ26" s="38">
        <v>2.35</v>
      </c>
      <c r="AK26" s="38">
        <v>0</v>
      </c>
      <c r="AL26" s="39">
        <f t="shared" si="13"/>
        <v>0</v>
      </c>
      <c r="AM26" s="38">
        <v>9.0500000000000007</v>
      </c>
      <c r="AN26" s="38">
        <v>0.01</v>
      </c>
      <c r="AO26" s="39">
        <f t="shared" si="14"/>
        <v>0.11049723756906076</v>
      </c>
      <c r="AP26" s="38">
        <f t="shared" si="15"/>
        <v>229.70000000000002</v>
      </c>
      <c r="AQ26" s="38">
        <f t="shared" si="15"/>
        <v>78.78</v>
      </c>
      <c r="AR26" s="39">
        <f t="shared" si="16"/>
        <v>34.296909011754465</v>
      </c>
    </row>
    <row r="27" spans="1:44" ht="24.75" customHeight="1">
      <c r="A27" s="38">
        <v>21</v>
      </c>
      <c r="B27" s="38" t="s">
        <v>31</v>
      </c>
      <c r="C27" s="38">
        <v>122.67</v>
      </c>
      <c r="D27" s="38">
        <v>177.23</v>
      </c>
      <c r="E27" s="39">
        <f t="shared" si="0"/>
        <v>144.47705225401484</v>
      </c>
      <c r="F27" s="38">
        <v>73.3</v>
      </c>
      <c r="G27" s="38">
        <v>0.34</v>
      </c>
      <c r="H27" s="39">
        <f t="shared" si="1"/>
        <v>0.46384720327421564</v>
      </c>
      <c r="I27" s="38">
        <f t="shared" si="2"/>
        <v>195.97</v>
      </c>
      <c r="J27" s="38">
        <f t="shared" si="2"/>
        <v>177.57</v>
      </c>
      <c r="K27" s="39">
        <f t="shared" si="3"/>
        <v>90.610807776700511</v>
      </c>
      <c r="L27" s="38">
        <v>8.5500000000000007</v>
      </c>
      <c r="M27" s="38">
        <v>6.4</v>
      </c>
      <c r="N27" s="39">
        <f t="shared" si="4"/>
        <v>74.853801169590639</v>
      </c>
      <c r="O27" s="38">
        <v>89.73</v>
      </c>
      <c r="P27" s="38">
        <v>0.9</v>
      </c>
      <c r="Q27" s="39">
        <f t="shared" si="5"/>
        <v>1.0030090270812437</v>
      </c>
      <c r="R27" s="38">
        <f t="shared" si="6"/>
        <v>294.25</v>
      </c>
      <c r="S27" s="38">
        <f t="shared" si="6"/>
        <v>184.87</v>
      </c>
      <c r="T27" s="39">
        <f t="shared" si="7"/>
        <v>62.827527612574343</v>
      </c>
      <c r="U27" s="38">
        <v>226.21</v>
      </c>
      <c r="V27" s="38">
        <v>38.61</v>
      </c>
      <c r="W27" s="39">
        <f t="shared" si="8"/>
        <v>17.068210954422881</v>
      </c>
      <c r="X27" s="38">
        <v>4.8</v>
      </c>
      <c r="Y27" s="38">
        <v>0</v>
      </c>
      <c r="Z27" s="39">
        <f t="shared" si="9"/>
        <v>0</v>
      </c>
      <c r="AA27" s="38">
        <v>13.77</v>
      </c>
      <c r="AB27" s="38">
        <v>0.55000000000000004</v>
      </c>
      <c r="AC27" s="39">
        <f t="shared" si="10"/>
        <v>3.994190268700073</v>
      </c>
      <c r="AD27" s="38">
        <v>146.29</v>
      </c>
      <c r="AE27" s="38">
        <v>3.27</v>
      </c>
      <c r="AF27" s="39">
        <f t="shared" si="11"/>
        <v>2.2352860756032542</v>
      </c>
      <c r="AG27" s="38">
        <v>5.04</v>
      </c>
      <c r="AH27" s="38">
        <v>0</v>
      </c>
      <c r="AI27" s="39">
        <f t="shared" si="12"/>
        <v>0</v>
      </c>
      <c r="AJ27" s="38">
        <v>6.49</v>
      </c>
      <c r="AK27" s="38">
        <v>0</v>
      </c>
      <c r="AL27" s="39">
        <f t="shared" si="13"/>
        <v>0</v>
      </c>
      <c r="AM27" s="38">
        <v>33.840000000000003</v>
      </c>
      <c r="AN27" s="38">
        <v>0.09</v>
      </c>
      <c r="AO27" s="39">
        <f t="shared" si="14"/>
        <v>0.26595744680851058</v>
      </c>
      <c r="AP27" s="38">
        <f t="shared" si="15"/>
        <v>730.68999999999994</v>
      </c>
      <c r="AQ27" s="38">
        <f t="shared" si="15"/>
        <v>227.39000000000004</v>
      </c>
      <c r="AR27" s="39">
        <f t="shared" si="16"/>
        <v>31.119900368145188</v>
      </c>
    </row>
    <row r="28" spans="1:44" ht="24.75" customHeight="1">
      <c r="A28" s="38">
        <v>22</v>
      </c>
      <c r="B28" s="38" t="s">
        <v>32</v>
      </c>
      <c r="C28" s="38">
        <v>67.72</v>
      </c>
      <c r="D28" s="38">
        <v>14.54</v>
      </c>
      <c r="E28" s="39">
        <f t="shared" si="0"/>
        <v>21.470761961015945</v>
      </c>
      <c r="F28" s="38">
        <v>62.04</v>
      </c>
      <c r="G28" s="38">
        <v>21.74</v>
      </c>
      <c r="H28" s="39">
        <f t="shared" si="1"/>
        <v>35.04190844616376</v>
      </c>
      <c r="I28" s="38">
        <f t="shared" si="2"/>
        <v>129.76</v>
      </c>
      <c r="J28" s="38">
        <f t="shared" si="2"/>
        <v>36.28</v>
      </c>
      <c r="K28" s="39">
        <f t="shared" si="3"/>
        <v>27.959309494451297</v>
      </c>
      <c r="L28" s="38">
        <v>8.76</v>
      </c>
      <c r="M28" s="38">
        <v>0.4</v>
      </c>
      <c r="N28" s="39">
        <f t="shared" si="4"/>
        <v>4.5662100456621006</v>
      </c>
      <c r="O28" s="38">
        <v>80.48</v>
      </c>
      <c r="P28" s="38">
        <v>42.37</v>
      </c>
      <c r="Q28" s="39">
        <f t="shared" si="5"/>
        <v>52.646620278330012</v>
      </c>
      <c r="R28" s="38">
        <f t="shared" si="6"/>
        <v>219</v>
      </c>
      <c r="S28" s="38">
        <f t="shared" si="6"/>
        <v>79.05</v>
      </c>
      <c r="T28" s="39">
        <f t="shared" si="7"/>
        <v>36.095890410958901</v>
      </c>
      <c r="U28" s="38">
        <v>355.33</v>
      </c>
      <c r="V28" s="38">
        <v>44</v>
      </c>
      <c r="W28" s="39">
        <f t="shared" si="8"/>
        <v>12.382855373877804</v>
      </c>
      <c r="X28" s="38">
        <v>9.43</v>
      </c>
      <c r="Y28" s="38">
        <v>0</v>
      </c>
      <c r="Z28" s="39">
        <f t="shared" si="9"/>
        <v>0</v>
      </c>
      <c r="AA28" s="38">
        <v>9.31</v>
      </c>
      <c r="AB28" s="38">
        <v>0</v>
      </c>
      <c r="AC28" s="39">
        <f t="shared" si="10"/>
        <v>0</v>
      </c>
      <c r="AD28" s="38">
        <v>92.69</v>
      </c>
      <c r="AE28" s="38">
        <v>0</v>
      </c>
      <c r="AF28" s="39">
        <f t="shared" si="11"/>
        <v>0</v>
      </c>
      <c r="AG28" s="38">
        <v>5.62</v>
      </c>
      <c r="AH28" s="38">
        <v>0</v>
      </c>
      <c r="AI28" s="39">
        <f t="shared" si="12"/>
        <v>0</v>
      </c>
      <c r="AJ28" s="38">
        <v>6.41</v>
      </c>
      <c r="AK28" s="38">
        <v>0</v>
      </c>
      <c r="AL28" s="39">
        <f t="shared" si="13"/>
        <v>0</v>
      </c>
      <c r="AM28" s="38">
        <v>17.559999999999999</v>
      </c>
      <c r="AN28" s="38">
        <v>0</v>
      </c>
      <c r="AO28" s="39">
        <f t="shared" si="14"/>
        <v>0</v>
      </c>
      <c r="AP28" s="38">
        <f t="shared" si="15"/>
        <v>715.34999999999968</v>
      </c>
      <c r="AQ28" s="38">
        <f t="shared" si="15"/>
        <v>123.05</v>
      </c>
      <c r="AR28" s="39">
        <f t="shared" si="16"/>
        <v>17.201369958761454</v>
      </c>
    </row>
    <row r="29" spans="1:44" ht="24.75" customHeight="1">
      <c r="A29" s="38">
        <v>23</v>
      </c>
      <c r="B29" s="38" t="s">
        <v>33</v>
      </c>
      <c r="C29" s="38">
        <v>182.96</v>
      </c>
      <c r="D29" s="38">
        <v>37.24</v>
      </c>
      <c r="E29" s="39">
        <f t="shared" si="0"/>
        <v>20.354175776125931</v>
      </c>
      <c r="F29" s="38">
        <v>180.83</v>
      </c>
      <c r="G29" s="38">
        <v>29.39</v>
      </c>
      <c r="H29" s="39">
        <f t="shared" si="1"/>
        <v>16.252834153624953</v>
      </c>
      <c r="I29" s="38">
        <f t="shared" si="2"/>
        <v>363.79</v>
      </c>
      <c r="J29" s="38">
        <f t="shared" si="2"/>
        <v>66.63</v>
      </c>
      <c r="K29" s="39">
        <f t="shared" si="3"/>
        <v>18.315511696308306</v>
      </c>
      <c r="L29" s="38">
        <v>13.04</v>
      </c>
      <c r="M29" s="38">
        <v>0</v>
      </c>
      <c r="N29" s="39">
        <f t="shared" si="4"/>
        <v>0</v>
      </c>
      <c r="O29" s="38">
        <v>43.97</v>
      </c>
      <c r="P29" s="38">
        <v>152.57</v>
      </c>
      <c r="Q29" s="39">
        <f t="shared" si="5"/>
        <v>346.98658176029113</v>
      </c>
      <c r="R29" s="38">
        <f t="shared" si="6"/>
        <v>420.80000000000007</v>
      </c>
      <c r="S29" s="38">
        <f t="shared" si="6"/>
        <v>219.2</v>
      </c>
      <c r="T29" s="39">
        <f t="shared" si="7"/>
        <v>52.091254752851704</v>
      </c>
      <c r="U29" s="38">
        <v>380.89</v>
      </c>
      <c r="V29" s="38">
        <v>1320.23</v>
      </c>
      <c r="W29" s="39">
        <f t="shared" si="8"/>
        <v>346.61713355561977</v>
      </c>
      <c r="X29" s="38">
        <v>5.4</v>
      </c>
      <c r="Y29" s="38">
        <v>0</v>
      </c>
      <c r="Z29" s="39">
        <f t="shared" si="9"/>
        <v>0</v>
      </c>
      <c r="AA29" s="38">
        <v>7.34</v>
      </c>
      <c r="AB29" s="38">
        <v>0.05</v>
      </c>
      <c r="AC29" s="39">
        <f t="shared" si="10"/>
        <v>0.68119891008174394</v>
      </c>
      <c r="AD29" s="38">
        <v>30.89</v>
      </c>
      <c r="AE29" s="38">
        <v>2.39</v>
      </c>
      <c r="AF29" s="39">
        <f t="shared" si="11"/>
        <v>7.7371317578504382</v>
      </c>
      <c r="AG29" s="38">
        <v>2.91</v>
      </c>
      <c r="AH29" s="38">
        <v>0</v>
      </c>
      <c r="AI29" s="39">
        <f t="shared" si="12"/>
        <v>0</v>
      </c>
      <c r="AJ29" s="38">
        <v>6.69</v>
      </c>
      <c r="AK29" s="38">
        <v>0</v>
      </c>
      <c r="AL29" s="39">
        <f t="shared" si="13"/>
        <v>0</v>
      </c>
      <c r="AM29" s="38">
        <v>15.54</v>
      </c>
      <c r="AN29" s="38">
        <v>35.97</v>
      </c>
      <c r="AO29" s="39">
        <f t="shared" si="14"/>
        <v>231.46718146718146</v>
      </c>
      <c r="AP29" s="38">
        <f t="shared" si="15"/>
        <v>870.46</v>
      </c>
      <c r="AQ29" s="38">
        <f t="shared" si="15"/>
        <v>1577.8400000000001</v>
      </c>
      <c r="AR29" s="39">
        <f t="shared" si="16"/>
        <v>181.26507823449671</v>
      </c>
    </row>
    <row r="30" spans="1:44" ht="24.75" customHeight="1">
      <c r="A30" s="38">
        <v>24</v>
      </c>
      <c r="B30" s="38" t="s">
        <v>34</v>
      </c>
      <c r="C30" s="38">
        <v>79.459999999999994</v>
      </c>
      <c r="D30" s="38">
        <v>1.23</v>
      </c>
      <c r="E30" s="39">
        <f t="shared" si="0"/>
        <v>1.5479486534105211</v>
      </c>
      <c r="F30" s="38">
        <v>60.04</v>
      </c>
      <c r="G30" s="38">
        <v>0</v>
      </c>
      <c r="H30" s="39">
        <f t="shared" si="1"/>
        <v>0</v>
      </c>
      <c r="I30" s="38">
        <f t="shared" si="2"/>
        <v>139.5</v>
      </c>
      <c r="J30" s="38">
        <f t="shared" si="2"/>
        <v>1.23</v>
      </c>
      <c r="K30" s="39">
        <f t="shared" si="3"/>
        <v>0.88172043010752688</v>
      </c>
      <c r="L30" s="38">
        <v>7.39</v>
      </c>
      <c r="M30" s="38">
        <v>0</v>
      </c>
      <c r="N30" s="39">
        <f t="shared" si="4"/>
        <v>0</v>
      </c>
      <c r="O30" s="38">
        <v>97.57</v>
      </c>
      <c r="P30" s="38">
        <v>642.5</v>
      </c>
      <c r="Q30" s="39">
        <f t="shared" si="5"/>
        <v>658.5015886030543</v>
      </c>
      <c r="R30" s="38">
        <f t="shared" si="6"/>
        <v>244.45999999999998</v>
      </c>
      <c r="S30" s="38">
        <f t="shared" si="6"/>
        <v>643.73</v>
      </c>
      <c r="T30" s="39">
        <f t="shared" si="7"/>
        <v>263.32733371512728</v>
      </c>
      <c r="U30" s="38">
        <v>2619.4499999999998</v>
      </c>
      <c r="V30" s="38">
        <v>658.87</v>
      </c>
      <c r="W30" s="39">
        <f t="shared" si="8"/>
        <v>25.152990131516162</v>
      </c>
      <c r="X30" s="38">
        <v>39.75</v>
      </c>
      <c r="Y30" s="38">
        <v>0</v>
      </c>
      <c r="Z30" s="39">
        <f t="shared" si="9"/>
        <v>0</v>
      </c>
      <c r="AA30" s="38">
        <v>20.03</v>
      </c>
      <c r="AB30" s="38">
        <v>0.44</v>
      </c>
      <c r="AC30" s="39">
        <f t="shared" si="10"/>
        <v>2.1967049425861207</v>
      </c>
      <c r="AD30" s="38">
        <v>76.8</v>
      </c>
      <c r="AE30" s="38">
        <v>3.12</v>
      </c>
      <c r="AF30" s="39">
        <f t="shared" si="11"/>
        <v>4.0625</v>
      </c>
      <c r="AG30" s="38">
        <v>25.36</v>
      </c>
      <c r="AH30" s="38">
        <v>0.1</v>
      </c>
      <c r="AI30" s="39">
        <f t="shared" si="12"/>
        <v>0.39432176656151424</v>
      </c>
      <c r="AJ30" s="38">
        <v>24.92</v>
      </c>
      <c r="AK30" s="38">
        <v>0</v>
      </c>
      <c r="AL30" s="39">
        <f t="shared" si="13"/>
        <v>0</v>
      </c>
      <c r="AM30" s="38">
        <v>27.71</v>
      </c>
      <c r="AN30" s="38">
        <v>1.5</v>
      </c>
      <c r="AO30" s="39">
        <f t="shared" si="14"/>
        <v>5.4132082280765061</v>
      </c>
      <c r="AP30" s="38">
        <f t="shared" si="15"/>
        <v>3078.4800000000005</v>
      </c>
      <c r="AQ30" s="38">
        <f t="shared" si="15"/>
        <v>1307.7599999999998</v>
      </c>
      <c r="AR30" s="39">
        <f t="shared" si="16"/>
        <v>42.48070476338971</v>
      </c>
    </row>
    <row r="31" spans="1:44" ht="24.75" customHeight="1">
      <c r="A31" s="38">
        <v>25</v>
      </c>
      <c r="B31" s="38" t="s">
        <v>35</v>
      </c>
      <c r="C31" s="38">
        <v>30.64</v>
      </c>
      <c r="D31" s="38">
        <v>26.83</v>
      </c>
      <c r="E31" s="39">
        <f t="shared" si="0"/>
        <v>87.565274151436029</v>
      </c>
      <c r="F31" s="38">
        <v>30.31</v>
      </c>
      <c r="G31" s="38">
        <v>13.13</v>
      </c>
      <c r="H31" s="39">
        <f t="shared" si="1"/>
        <v>43.319036621577041</v>
      </c>
      <c r="I31" s="38">
        <f t="shared" si="2"/>
        <v>60.95</v>
      </c>
      <c r="J31" s="38">
        <f t="shared" si="2"/>
        <v>39.96</v>
      </c>
      <c r="K31" s="39">
        <f t="shared" si="3"/>
        <v>65.561936013125504</v>
      </c>
      <c r="L31" s="38">
        <v>6.02</v>
      </c>
      <c r="M31" s="38">
        <v>0</v>
      </c>
      <c r="N31" s="39">
        <f t="shared" si="4"/>
        <v>0</v>
      </c>
      <c r="O31" s="38">
        <v>32.56</v>
      </c>
      <c r="P31" s="38">
        <v>19.52</v>
      </c>
      <c r="Q31" s="39">
        <f t="shared" si="5"/>
        <v>59.95085995085995</v>
      </c>
      <c r="R31" s="38">
        <f t="shared" si="6"/>
        <v>99.53</v>
      </c>
      <c r="S31" s="38">
        <f t="shared" si="6"/>
        <v>59.480000000000004</v>
      </c>
      <c r="T31" s="39">
        <f t="shared" si="7"/>
        <v>59.760876117753448</v>
      </c>
      <c r="U31" s="38">
        <v>295.35000000000002</v>
      </c>
      <c r="V31" s="38">
        <v>198.15</v>
      </c>
      <c r="W31" s="39">
        <f t="shared" si="8"/>
        <v>67.089893346876579</v>
      </c>
      <c r="X31" s="38">
        <v>2.73</v>
      </c>
      <c r="Y31" s="38">
        <v>0</v>
      </c>
      <c r="Z31" s="39">
        <f t="shared" si="9"/>
        <v>0</v>
      </c>
      <c r="AA31" s="38">
        <v>8.61</v>
      </c>
      <c r="AB31" s="38">
        <v>0.05</v>
      </c>
      <c r="AC31" s="39">
        <f t="shared" si="10"/>
        <v>0.58072009291521498</v>
      </c>
      <c r="AD31" s="38">
        <v>28.01</v>
      </c>
      <c r="AE31" s="38">
        <v>3.3</v>
      </c>
      <c r="AF31" s="39">
        <f t="shared" si="11"/>
        <v>11.781506604784004</v>
      </c>
      <c r="AG31" s="38">
        <v>2.25</v>
      </c>
      <c r="AH31" s="38">
        <v>0</v>
      </c>
      <c r="AI31" s="39">
        <f t="shared" si="12"/>
        <v>0</v>
      </c>
      <c r="AJ31" s="38">
        <v>3.47</v>
      </c>
      <c r="AK31" s="38">
        <v>0</v>
      </c>
      <c r="AL31" s="39">
        <f t="shared" si="13"/>
        <v>0</v>
      </c>
      <c r="AM31" s="38">
        <v>6.87</v>
      </c>
      <c r="AN31" s="38">
        <v>0</v>
      </c>
      <c r="AO31" s="39">
        <f t="shared" si="14"/>
        <v>0</v>
      </c>
      <c r="AP31" s="38">
        <f t="shared" si="15"/>
        <v>446.82000000000005</v>
      </c>
      <c r="AQ31" s="38">
        <f t="shared" si="15"/>
        <v>260.98</v>
      </c>
      <c r="AR31" s="39">
        <f t="shared" si="16"/>
        <v>58.408307595899913</v>
      </c>
    </row>
    <row r="32" spans="1:44" ht="24.75" customHeight="1">
      <c r="A32" s="38">
        <v>26</v>
      </c>
      <c r="B32" s="38" t="s">
        <v>36</v>
      </c>
      <c r="C32" s="38">
        <v>48.56</v>
      </c>
      <c r="D32" s="38">
        <v>0</v>
      </c>
      <c r="E32" s="39">
        <f t="shared" si="0"/>
        <v>0</v>
      </c>
      <c r="F32" s="38">
        <v>39.57</v>
      </c>
      <c r="G32" s="38">
        <v>2188.1</v>
      </c>
      <c r="H32" s="39">
        <f t="shared" si="1"/>
        <v>5529.6942127874654</v>
      </c>
      <c r="I32" s="38">
        <f t="shared" si="2"/>
        <v>88.13</v>
      </c>
      <c r="J32" s="38">
        <f t="shared" si="2"/>
        <v>2188.1</v>
      </c>
      <c r="K32" s="39">
        <f t="shared" si="3"/>
        <v>2482.8094859866105</v>
      </c>
      <c r="L32" s="38">
        <v>4.99</v>
      </c>
      <c r="M32" s="38">
        <v>0</v>
      </c>
      <c r="N32" s="39">
        <f t="shared" si="4"/>
        <v>0</v>
      </c>
      <c r="O32" s="38">
        <v>47.44</v>
      </c>
      <c r="P32" s="38">
        <v>0.01</v>
      </c>
      <c r="Q32" s="39">
        <f t="shared" si="5"/>
        <v>2.1079258010118045E-2</v>
      </c>
      <c r="R32" s="38">
        <f t="shared" si="6"/>
        <v>140.56</v>
      </c>
      <c r="S32" s="38">
        <f t="shared" si="6"/>
        <v>2188.11</v>
      </c>
      <c r="T32" s="39">
        <f t="shared" si="7"/>
        <v>1556.7088787706318</v>
      </c>
      <c r="U32" s="38">
        <v>1576.39</v>
      </c>
      <c r="V32" s="38">
        <v>2911.95</v>
      </c>
      <c r="W32" s="39">
        <f t="shared" si="8"/>
        <v>184.72268918224549</v>
      </c>
      <c r="X32" s="38">
        <v>6.41</v>
      </c>
      <c r="Y32" s="38">
        <v>185.97</v>
      </c>
      <c r="Z32" s="39">
        <f t="shared" si="9"/>
        <v>2901.2480499219969</v>
      </c>
      <c r="AA32" s="38">
        <v>10.97</v>
      </c>
      <c r="AB32" s="38">
        <v>0</v>
      </c>
      <c r="AC32" s="39">
        <f t="shared" si="10"/>
        <v>0</v>
      </c>
      <c r="AD32" s="38">
        <v>69</v>
      </c>
      <c r="AE32" s="38">
        <v>1.55</v>
      </c>
      <c r="AF32" s="39">
        <f t="shared" si="11"/>
        <v>2.2463768115942031</v>
      </c>
      <c r="AG32" s="38">
        <v>4.88</v>
      </c>
      <c r="AH32" s="38">
        <v>0</v>
      </c>
      <c r="AI32" s="39">
        <f t="shared" si="12"/>
        <v>0</v>
      </c>
      <c r="AJ32" s="38">
        <v>8.4600000000000009</v>
      </c>
      <c r="AK32" s="38">
        <v>0</v>
      </c>
      <c r="AL32" s="39">
        <f t="shared" si="13"/>
        <v>0</v>
      </c>
      <c r="AM32" s="38">
        <v>11.93</v>
      </c>
      <c r="AN32" s="38">
        <v>0.19</v>
      </c>
      <c r="AO32" s="39">
        <f t="shared" si="14"/>
        <v>1.5926236378876781</v>
      </c>
      <c r="AP32" s="38">
        <f t="shared" si="15"/>
        <v>1828.6000000000004</v>
      </c>
      <c r="AQ32" s="38">
        <f t="shared" si="15"/>
        <v>5287.7699999999995</v>
      </c>
      <c r="AR32" s="39">
        <f t="shared" si="16"/>
        <v>289.1704035874439</v>
      </c>
    </row>
    <row r="33" spans="1:44" ht="24.75" customHeight="1">
      <c r="A33" s="38">
        <v>27</v>
      </c>
      <c r="B33" s="38" t="s">
        <v>37</v>
      </c>
      <c r="C33" s="38">
        <v>1115.05</v>
      </c>
      <c r="D33" s="38">
        <v>907.92</v>
      </c>
      <c r="E33" s="39">
        <f t="shared" si="0"/>
        <v>81.424151383346029</v>
      </c>
      <c r="F33" s="38">
        <v>580.33000000000004</v>
      </c>
      <c r="G33" s="38">
        <v>582.14</v>
      </c>
      <c r="H33" s="39">
        <f t="shared" si="1"/>
        <v>100.31189151000292</v>
      </c>
      <c r="I33" s="38">
        <f t="shared" si="2"/>
        <v>1695.38</v>
      </c>
      <c r="J33" s="38">
        <f t="shared" si="2"/>
        <v>1490.06</v>
      </c>
      <c r="K33" s="39">
        <f t="shared" si="3"/>
        <v>87.889440715355832</v>
      </c>
      <c r="L33" s="38">
        <v>77.63</v>
      </c>
      <c r="M33" s="38">
        <v>23.27</v>
      </c>
      <c r="N33" s="39">
        <f t="shared" si="4"/>
        <v>29.975524925930696</v>
      </c>
      <c r="O33" s="38">
        <v>471.68</v>
      </c>
      <c r="P33" s="38">
        <v>470.52</v>
      </c>
      <c r="Q33" s="39">
        <f t="shared" si="5"/>
        <v>99.754070556309358</v>
      </c>
      <c r="R33" s="38">
        <f t="shared" si="6"/>
        <v>2244.69</v>
      </c>
      <c r="S33" s="38">
        <f t="shared" si="6"/>
        <v>1983.85</v>
      </c>
      <c r="T33" s="39">
        <f t="shared" si="7"/>
        <v>88.379687172838999</v>
      </c>
      <c r="U33" s="38">
        <v>3795.77</v>
      </c>
      <c r="V33" s="38">
        <v>3869.57</v>
      </c>
      <c r="W33" s="39">
        <f t="shared" si="8"/>
        <v>101.94426954214823</v>
      </c>
      <c r="X33" s="38">
        <v>111.43</v>
      </c>
      <c r="Y33" s="38">
        <v>0</v>
      </c>
      <c r="Z33" s="39">
        <f t="shared" si="9"/>
        <v>0</v>
      </c>
      <c r="AA33" s="38">
        <v>77.53</v>
      </c>
      <c r="AB33" s="38">
        <v>0.36</v>
      </c>
      <c r="AC33" s="39">
        <f t="shared" si="10"/>
        <v>0.4643363859151296</v>
      </c>
      <c r="AD33" s="38">
        <v>821.28</v>
      </c>
      <c r="AE33" s="38">
        <v>926.62</v>
      </c>
      <c r="AF33" s="39">
        <f t="shared" si="11"/>
        <v>112.82631989090201</v>
      </c>
      <c r="AG33" s="38">
        <v>44.75</v>
      </c>
      <c r="AH33" s="38">
        <v>0</v>
      </c>
      <c r="AI33" s="39">
        <f t="shared" si="12"/>
        <v>0</v>
      </c>
      <c r="AJ33" s="38">
        <v>71.14</v>
      </c>
      <c r="AK33" s="38">
        <v>0</v>
      </c>
      <c r="AL33" s="39">
        <f t="shared" si="13"/>
        <v>0</v>
      </c>
      <c r="AM33" s="38">
        <v>207.47</v>
      </c>
      <c r="AN33" s="38">
        <v>251.88</v>
      </c>
      <c r="AO33" s="39">
        <f t="shared" si="14"/>
        <v>121.40550441027618</v>
      </c>
      <c r="AP33" s="38">
        <f t="shared" si="15"/>
        <v>7374.06</v>
      </c>
      <c r="AQ33" s="38">
        <f t="shared" si="15"/>
        <v>7032.28</v>
      </c>
      <c r="AR33" s="39">
        <f t="shared" si="16"/>
        <v>95.365104162428821</v>
      </c>
    </row>
    <row r="34" spans="1:44" ht="24.75" customHeight="1">
      <c r="A34" s="38">
        <v>28</v>
      </c>
      <c r="B34" s="38" t="s">
        <v>38</v>
      </c>
      <c r="C34" s="38">
        <v>1057.76</v>
      </c>
      <c r="D34" s="38">
        <v>117.9</v>
      </c>
      <c r="E34" s="39">
        <f t="shared" si="0"/>
        <v>11.146195734382092</v>
      </c>
      <c r="F34" s="38">
        <v>572.26</v>
      </c>
      <c r="G34" s="38">
        <v>505.94</v>
      </c>
      <c r="H34" s="39">
        <f t="shared" si="1"/>
        <v>88.41086219550553</v>
      </c>
      <c r="I34" s="38">
        <f t="shared" si="2"/>
        <v>1630.02</v>
      </c>
      <c r="J34" s="38">
        <f t="shared" si="2"/>
        <v>623.84</v>
      </c>
      <c r="K34" s="39">
        <f t="shared" si="3"/>
        <v>38.271923043889032</v>
      </c>
      <c r="L34" s="38">
        <v>83.02</v>
      </c>
      <c r="M34" s="38">
        <v>0</v>
      </c>
      <c r="N34" s="39">
        <f t="shared" si="4"/>
        <v>0</v>
      </c>
      <c r="O34" s="38">
        <v>490.93</v>
      </c>
      <c r="P34" s="38">
        <v>99.32</v>
      </c>
      <c r="Q34" s="39">
        <f t="shared" si="5"/>
        <v>20.230990161530155</v>
      </c>
      <c r="R34" s="38">
        <f t="shared" si="6"/>
        <v>2203.9699999999998</v>
      </c>
      <c r="S34" s="38">
        <f t="shared" si="6"/>
        <v>723.16000000000008</v>
      </c>
      <c r="T34" s="39">
        <f t="shared" si="7"/>
        <v>32.811698888823358</v>
      </c>
      <c r="U34" s="38">
        <v>4069.83</v>
      </c>
      <c r="V34" s="38">
        <v>1804.24</v>
      </c>
      <c r="W34" s="39">
        <f t="shared" si="8"/>
        <v>44.332072838423223</v>
      </c>
      <c r="X34" s="38">
        <v>124.58</v>
      </c>
      <c r="Y34" s="38">
        <v>33.96</v>
      </c>
      <c r="Z34" s="39">
        <f t="shared" si="9"/>
        <v>27.259592229892437</v>
      </c>
      <c r="AA34" s="38">
        <v>93.1</v>
      </c>
      <c r="AB34" s="38">
        <v>10.84</v>
      </c>
      <c r="AC34" s="39">
        <f t="shared" si="10"/>
        <v>11.643394199785178</v>
      </c>
      <c r="AD34" s="38">
        <v>857.86</v>
      </c>
      <c r="AE34" s="38">
        <v>134.81</v>
      </c>
      <c r="AF34" s="39">
        <f t="shared" si="11"/>
        <v>15.714685379898818</v>
      </c>
      <c r="AG34" s="38">
        <v>40.79</v>
      </c>
      <c r="AH34" s="38">
        <v>0</v>
      </c>
      <c r="AI34" s="39">
        <f t="shared" si="12"/>
        <v>0</v>
      </c>
      <c r="AJ34" s="38">
        <v>50.94</v>
      </c>
      <c r="AK34" s="38">
        <v>99.59</v>
      </c>
      <c r="AL34" s="39">
        <f t="shared" si="13"/>
        <v>195.50451511582253</v>
      </c>
      <c r="AM34" s="38">
        <v>198.62</v>
      </c>
      <c r="AN34" s="38">
        <v>215.98</v>
      </c>
      <c r="AO34" s="39">
        <f t="shared" si="14"/>
        <v>108.74030812606988</v>
      </c>
      <c r="AP34" s="38">
        <f t="shared" si="15"/>
        <v>7639.6899999999987</v>
      </c>
      <c r="AQ34" s="38">
        <f t="shared" si="15"/>
        <v>3022.5800000000004</v>
      </c>
      <c r="AR34" s="39">
        <f t="shared" si="16"/>
        <v>39.564170797506193</v>
      </c>
    </row>
    <row r="35" spans="1:44" ht="24.75" customHeight="1">
      <c r="A35" s="38">
        <v>29</v>
      </c>
      <c r="B35" s="38" t="s">
        <v>39</v>
      </c>
      <c r="C35" s="38">
        <v>1483.24</v>
      </c>
      <c r="D35" s="38">
        <v>425.9</v>
      </c>
      <c r="E35" s="39">
        <f t="shared" si="0"/>
        <v>28.714166284620152</v>
      </c>
      <c r="F35" s="38">
        <v>560.38</v>
      </c>
      <c r="G35" s="38">
        <v>457.65</v>
      </c>
      <c r="H35" s="39">
        <f t="shared" si="1"/>
        <v>81.66779685213605</v>
      </c>
      <c r="I35" s="38">
        <f t="shared" si="2"/>
        <v>2043.62</v>
      </c>
      <c r="J35" s="38">
        <f t="shared" si="2"/>
        <v>883.55</v>
      </c>
      <c r="K35" s="39">
        <f t="shared" si="3"/>
        <v>43.234554369207586</v>
      </c>
      <c r="L35" s="38">
        <v>143.46</v>
      </c>
      <c r="M35" s="38">
        <v>0</v>
      </c>
      <c r="N35" s="39">
        <f t="shared" si="4"/>
        <v>0</v>
      </c>
      <c r="O35" s="38">
        <v>452.33</v>
      </c>
      <c r="P35" s="38">
        <v>652.37</v>
      </c>
      <c r="Q35" s="39">
        <f t="shared" si="5"/>
        <v>144.22434947936242</v>
      </c>
      <c r="R35" s="38">
        <f t="shared" si="6"/>
        <v>2639.41</v>
      </c>
      <c r="S35" s="38">
        <f t="shared" si="6"/>
        <v>1535.92</v>
      </c>
      <c r="T35" s="39">
        <f t="shared" si="7"/>
        <v>58.191792862798884</v>
      </c>
      <c r="U35" s="38">
        <v>4019.42</v>
      </c>
      <c r="V35" s="38">
        <v>5562.13</v>
      </c>
      <c r="W35" s="39">
        <f t="shared" si="8"/>
        <v>138.3814082628837</v>
      </c>
      <c r="X35" s="38">
        <v>110.78</v>
      </c>
      <c r="Y35" s="38">
        <v>25.82</v>
      </c>
      <c r="Z35" s="39">
        <f t="shared" si="9"/>
        <v>23.307456219534213</v>
      </c>
      <c r="AA35" s="38">
        <v>74.849999999999994</v>
      </c>
      <c r="AB35" s="38">
        <v>31.52</v>
      </c>
      <c r="AC35" s="39">
        <f t="shared" si="10"/>
        <v>42.110888443553776</v>
      </c>
      <c r="AD35" s="38">
        <v>831.59</v>
      </c>
      <c r="AE35" s="38">
        <v>44.81</v>
      </c>
      <c r="AF35" s="39">
        <f t="shared" si="11"/>
        <v>5.3884726848567199</v>
      </c>
      <c r="AG35" s="38">
        <v>36.85</v>
      </c>
      <c r="AH35" s="38">
        <v>0</v>
      </c>
      <c r="AI35" s="39">
        <f t="shared" si="12"/>
        <v>0</v>
      </c>
      <c r="AJ35" s="38">
        <v>57.97</v>
      </c>
      <c r="AK35" s="38">
        <v>0</v>
      </c>
      <c r="AL35" s="39">
        <f t="shared" si="13"/>
        <v>0</v>
      </c>
      <c r="AM35" s="38">
        <v>165.75</v>
      </c>
      <c r="AN35" s="38">
        <v>23.1</v>
      </c>
      <c r="AO35" s="39">
        <f t="shared" si="14"/>
        <v>13.936651583710407</v>
      </c>
      <c r="AP35" s="38">
        <f t="shared" si="15"/>
        <v>7936.6200000000008</v>
      </c>
      <c r="AQ35" s="38">
        <f t="shared" si="15"/>
        <v>7223.3000000000011</v>
      </c>
      <c r="AR35" s="39">
        <f t="shared" si="16"/>
        <v>91.012294906395937</v>
      </c>
    </row>
    <row r="36" spans="1:44" ht="24.75" customHeight="1">
      <c r="A36" s="38">
        <v>30</v>
      </c>
      <c r="B36" s="38" t="s">
        <v>40</v>
      </c>
      <c r="C36" s="38">
        <v>170.37</v>
      </c>
      <c r="D36" s="38">
        <v>6.04</v>
      </c>
      <c r="E36" s="39">
        <f t="shared" si="0"/>
        <v>3.5452250983154312</v>
      </c>
      <c r="F36" s="38">
        <v>147</v>
      </c>
      <c r="G36" s="38">
        <v>95.58</v>
      </c>
      <c r="H36" s="39">
        <f t="shared" si="1"/>
        <v>65.020408163265301</v>
      </c>
      <c r="I36" s="38">
        <f t="shared" si="2"/>
        <v>317.37</v>
      </c>
      <c r="J36" s="38">
        <f t="shared" si="2"/>
        <v>101.62</v>
      </c>
      <c r="K36" s="39">
        <f t="shared" si="3"/>
        <v>32.019409522009013</v>
      </c>
      <c r="L36" s="38">
        <v>12.79</v>
      </c>
      <c r="M36" s="38">
        <v>1.8</v>
      </c>
      <c r="N36" s="39">
        <f t="shared" si="4"/>
        <v>14.073494917904613</v>
      </c>
      <c r="O36" s="38">
        <v>305.95</v>
      </c>
      <c r="P36" s="38">
        <v>314.89999999999998</v>
      </c>
      <c r="Q36" s="39">
        <f t="shared" si="5"/>
        <v>102.92531459388789</v>
      </c>
      <c r="R36" s="38">
        <f t="shared" si="6"/>
        <v>636.11</v>
      </c>
      <c r="S36" s="38">
        <f t="shared" si="6"/>
        <v>418.32</v>
      </c>
      <c r="T36" s="39">
        <f t="shared" si="7"/>
        <v>65.762210938359715</v>
      </c>
      <c r="U36" s="38">
        <v>2626.35</v>
      </c>
      <c r="V36" s="38">
        <v>2043.04</v>
      </c>
      <c r="W36" s="39">
        <f t="shared" si="8"/>
        <v>77.79008890665753</v>
      </c>
      <c r="X36" s="38">
        <v>10.98</v>
      </c>
      <c r="Y36" s="38">
        <v>4.34</v>
      </c>
      <c r="Z36" s="39">
        <f t="shared" si="9"/>
        <v>39.526411657559194</v>
      </c>
      <c r="AA36" s="38">
        <v>15.12</v>
      </c>
      <c r="AB36" s="38">
        <v>0</v>
      </c>
      <c r="AC36" s="39">
        <f t="shared" si="10"/>
        <v>0</v>
      </c>
      <c r="AD36" s="38">
        <v>414.96</v>
      </c>
      <c r="AE36" s="38">
        <v>11.1</v>
      </c>
      <c r="AF36" s="39">
        <f t="shared" si="11"/>
        <v>2.6749566223250434</v>
      </c>
      <c r="AG36" s="38">
        <v>9.24</v>
      </c>
      <c r="AH36" s="38">
        <v>0</v>
      </c>
      <c r="AI36" s="39">
        <f t="shared" si="12"/>
        <v>0</v>
      </c>
      <c r="AJ36" s="38">
        <v>11.03</v>
      </c>
      <c r="AK36" s="38">
        <v>0</v>
      </c>
      <c r="AL36" s="39">
        <f t="shared" si="13"/>
        <v>0</v>
      </c>
      <c r="AM36" s="38">
        <v>40.07</v>
      </c>
      <c r="AN36" s="38">
        <v>9.89</v>
      </c>
      <c r="AO36" s="39">
        <f t="shared" si="14"/>
        <v>24.681806838033442</v>
      </c>
      <c r="AP36" s="38">
        <f t="shared" si="15"/>
        <v>3763.86</v>
      </c>
      <c r="AQ36" s="38">
        <f t="shared" si="15"/>
        <v>2486.69</v>
      </c>
      <c r="AR36" s="39">
        <f t="shared" si="16"/>
        <v>66.067547677118696</v>
      </c>
    </row>
    <row r="37" spans="1:44" ht="24.75" customHeight="1">
      <c r="A37" s="38">
        <v>31</v>
      </c>
      <c r="B37" s="38" t="s">
        <v>41</v>
      </c>
      <c r="C37" s="38">
        <v>35.4</v>
      </c>
      <c r="D37" s="38">
        <v>0</v>
      </c>
      <c r="E37" s="39">
        <f t="shared" si="0"/>
        <v>0</v>
      </c>
      <c r="F37" s="38">
        <v>24.57</v>
      </c>
      <c r="G37" s="38">
        <v>67.06</v>
      </c>
      <c r="H37" s="39">
        <f t="shared" si="1"/>
        <v>272.93447293447292</v>
      </c>
      <c r="I37" s="38">
        <f t="shared" si="2"/>
        <v>59.97</v>
      </c>
      <c r="J37" s="38">
        <f t="shared" si="2"/>
        <v>67.06</v>
      </c>
      <c r="K37" s="39">
        <f t="shared" si="3"/>
        <v>111.8225779556445</v>
      </c>
      <c r="L37" s="38">
        <v>3.25</v>
      </c>
      <c r="M37" s="38">
        <v>7.0000000000000007E-2</v>
      </c>
      <c r="N37" s="39">
        <f t="shared" si="4"/>
        <v>2.1538461538461542</v>
      </c>
      <c r="O37" s="38">
        <v>12.41</v>
      </c>
      <c r="P37" s="38">
        <v>11.38</v>
      </c>
      <c r="Q37" s="39">
        <f t="shared" si="5"/>
        <v>91.700241740531823</v>
      </c>
      <c r="R37" s="38">
        <f t="shared" si="6"/>
        <v>75.63</v>
      </c>
      <c r="S37" s="38">
        <f t="shared" si="6"/>
        <v>78.509999999999991</v>
      </c>
      <c r="T37" s="39">
        <f t="shared" si="7"/>
        <v>103.80801269337563</v>
      </c>
      <c r="U37" s="38">
        <v>114.4</v>
      </c>
      <c r="V37" s="38">
        <v>1.58</v>
      </c>
      <c r="W37" s="39">
        <f t="shared" si="8"/>
        <v>1.381118881118881</v>
      </c>
      <c r="X37" s="38">
        <v>4.4000000000000004</v>
      </c>
      <c r="Y37" s="38">
        <v>0</v>
      </c>
      <c r="Z37" s="39">
        <f t="shared" si="9"/>
        <v>0</v>
      </c>
      <c r="AA37" s="38">
        <v>5.28</v>
      </c>
      <c r="AB37" s="38">
        <v>0</v>
      </c>
      <c r="AC37" s="39">
        <f t="shared" si="10"/>
        <v>0</v>
      </c>
      <c r="AD37" s="38">
        <v>20.059999999999999</v>
      </c>
      <c r="AE37" s="38">
        <v>151.32</v>
      </c>
      <c r="AF37" s="39">
        <f t="shared" si="11"/>
        <v>754.33698903290133</v>
      </c>
      <c r="AG37" s="38">
        <v>2.2999999999999998</v>
      </c>
      <c r="AH37" s="38">
        <v>0</v>
      </c>
      <c r="AI37" s="39">
        <f t="shared" si="12"/>
        <v>0</v>
      </c>
      <c r="AJ37" s="38">
        <v>2.41</v>
      </c>
      <c r="AK37" s="38">
        <v>0</v>
      </c>
      <c r="AL37" s="39">
        <f t="shared" si="13"/>
        <v>0</v>
      </c>
      <c r="AM37" s="38">
        <v>1.86</v>
      </c>
      <c r="AN37" s="38">
        <v>249.65</v>
      </c>
      <c r="AO37" s="39">
        <f t="shared" si="14"/>
        <v>13422.043010752688</v>
      </c>
      <c r="AP37" s="38">
        <f t="shared" si="15"/>
        <v>226.34000000000003</v>
      </c>
      <c r="AQ37" s="38">
        <f t="shared" si="15"/>
        <v>481.05999999999995</v>
      </c>
      <c r="AR37" s="39">
        <f t="shared" si="16"/>
        <v>212.53865865512057</v>
      </c>
    </row>
    <row r="38" spans="1:44" ht="24.75" customHeight="1">
      <c r="A38" s="38">
        <v>32</v>
      </c>
      <c r="B38" s="38" t="s">
        <v>42</v>
      </c>
      <c r="C38" s="38">
        <v>1266.69</v>
      </c>
      <c r="D38" s="38">
        <v>129.33000000000001</v>
      </c>
      <c r="E38" s="39">
        <f t="shared" si="0"/>
        <v>10.21007507756436</v>
      </c>
      <c r="F38" s="38">
        <v>697.09</v>
      </c>
      <c r="G38" s="38">
        <v>69.2</v>
      </c>
      <c r="H38" s="39">
        <f t="shared" si="1"/>
        <v>9.9269821687300066</v>
      </c>
      <c r="I38" s="38">
        <f t="shared" si="2"/>
        <v>1963.7800000000002</v>
      </c>
      <c r="J38" s="38">
        <f t="shared" si="2"/>
        <v>198.53000000000003</v>
      </c>
      <c r="K38" s="39">
        <f t="shared" si="3"/>
        <v>10.109584576683742</v>
      </c>
      <c r="L38" s="38">
        <v>84.54</v>
      </c>
      <c r="M38" s="38">
        <v>0</v>
      </c>
      <c r="N38" s="39">
        <f t="shared" si="4"/>
        <v>0</v>
      </c>
      <c r="O38" s="38">
        <v>439.61</v>
      </c>
      <c r="P38" s="38">
        <v>90.97</v>
      </c>
      <c r="Q38" s="39">
        <f t="shared" si="5"/>
        <v>20.693341825709151</v>
      </c>
      <c r="R38" s="38">
        <f t="shared" si="6"/>
        <v>2487.9300000000003</v>
      </c>
      <c r="S38" s="38">
        <f t="shared" si="6"/>
        <v>289.5</v>
      </c>
      <c r="T38" s="39">
        <f t="shared" si="7"/>
        <v>11.636179474502899</v>
      </c>
      <c r="U38" s="38">
        <v>277.22000000000003</v>
      </c>
      <c r="V38" s="38">
        <v>65.33</v>
      </c>
      <c r="W38" s="39">
        <f t="shared" si="8"/>
        <v>23.566120770507176</v>
      </c>
      <c r="X38" s="38">
        <v>13.2</v>
      </c>
      <c r="Y38" s="38">
        <v>0</v>
      </c>
      <c r="Z38" s="39">
        <f t="shared" si="9"/>
        <v>0</v>
      </c>
      <c r="AA38" s="38">
        <v>30.88</v>
      </c>
      <c r="AB38" s="38">
        <v>0.11</v>
      </c>
      <c r="AC38" s="39">
        <f t="shared" si="10"/>
        <v>0.35621761658031087</v>
      </c>
      <c r="AD38" s="38">
        <v>120.24</v>
      </c>
      <c r="AE38" s="38">
        <v>24.56</v>
      </c>
      <c r="AF38" s="39">
        <f t="shared" si="11"/>
        <v>20.425815036593477</v>
      </c>
      <c r="AG38" s="38">
        <v>19.559999999999999</v>
      </c>
      <c r="AH38" s="38">
        <v>0</v>
      </c>
      <c r="AI38" s="39">
        <f t="shared" si="12"/>
        <v>0</v>
      </c>
      <c r="AJ38" s="38">
        <v>22.17</v>
      </c>
      <c r="AK38" s="38">
        <v>0</v>
      </c>
      <c r="AL38" s="39">
        <f t="shared" si="13"/>
        <v>0</v>
      </c>
      <c r="AM38" s="38">
        <v>49.49</v>
      </c>
      <c r="AN38" s="38">
        <v>0</v>
      </c>
      <c r="AO38" s="39">
        <f t="shared" si="14"/>
        <v>0</v>
      </c>
      <c r="AP38" s="38">
        <f t="shared" si="15"/>
        <v>3020.69</v>
      </c>
      <c r="AQ38" s="38">
        <f t="shared" si="15"/>
        <v>379.5</v>
      </c>
      <c r="AR38" s="39">
        <f t="shared" si="16"/>
        <v>12.563354730210646</v>
      </c>
    </row>
    <row r="39" spans="1:44" ht="24.75" customHeight="1">
      <c r="A39" s="38">
        <v>33</v>
      </c>
      <c r="B39" s="38" t="s">
        <v>43</v>
      </c>
      <c r="C39" s="38">
        <v>46.44</v>
      </c>
      <c r="D39" s="38">
        <v>35.22</v>
      </c>
      <c r="E39" s="39">
        <f t="shared" si="0"/>
        <v>75.839793281653741</v>
      </c>
      <c r="F39" s="38">
        <v>41.96</v>
      </c>
      <c r="G39" s="38">
        <v>586.67999999999995</v>
      </c>
      <c r="H39" s="39">
        <f t="shared" si="1"/>
        <v>1398.1887511916109</v>
      </c>
      <c r="I39" s="38">
        <f t="shared" si="2"/>
        <v>88.4</v>
      </c>
      <c r="J39" s="38">
        <f t="shared" si="2"/>
        <v>621.9</v>
      </c>
      <c r="K39" s="39">
        <f t="shared" si="3"/>
        <v>703.50678733031668</v>
      </c>
      <c r="L39" s="38">
        <v>20.23</v>
      </c>
      <c r="M39" s="38">
        <v>0</v>
      </c>
      <c r="N39" s="39">
        <f t="shared" si="4"/>
        <v>0</v>
      </c>
      <c r="O39" s="38">
        <v>13.21</v>
      </c>
      <c r="P39" s="38">
        <v>0.95</v>
      </c>
      <c r="Q39" s="39">
        <f t="shared" si="5"/>
        <v>7.1915215745647227</v>
      </c>
      <c r="R39" s="38">
        <f t="shared" si="6"/>
        <v>121.84</v>
      </c>
      <c r="S39" s="38">
        <f t="shared" si="6"/>
        <v>622.85</v>
      </c>
      <c r="T39" s="39">
        <f t="shared" si="7"/>
        <v>511.20321733420883</v>
      </c>
      <c r="U39" s="38">
        <v>181.77</v>
      </c>
      <c r="V39" s="38">
        <v>394.47</v>
      </c>
      <c r="W39" s="39">
        <f t="shared" si="8"/>
        <v>217.01600924244926</v>
      </c>
      <c r="X39" s="38">
        <v>4.47</v>
      </c>
      <c r="Y39" s="38">
        <v>0</v>
      </c>
      <c r="Z39" s="39">
        <f t="shared" si="9"/>
        <v>0</v>
      </c>
      <c r="AA39" s="38">
        <v>8.0500000000000007</v>
      </c>
      <c r="AB39" s="38">
        <v>0</v>
      </c>
      <c r="AC39" s="39">
        <f t="shared" si="10"/>
        <v>0</v>
      </c>
      <c r="AD39" s="38">
        <v>33.07</v>
      </c>
      <c r="AE39" s="38">
        <v>80.930000000000007</v>
      </c>
      <c r="AF39" s="39">
        <f t="shared" si="11"/>
        <v>244.72331418203811</v>
      </c>
      <c r="AG39" s="38">
        <v>2.36</v>
      </c>
      <c r="AH39" s="38">
        <v>7.75</v>
      </c>
      <c r="AI39" s="39">
        <f t="shared" si="12"/>
        <v>328.38983050847463</v>
      </c>
      <c r="AJ39" s="38">
        <v>40.770000000000003</v>
      </c>
      <c r="AK39" s="38">
        <v>0</v>
      </c>
      <c r="AL39" s="39">
        <f t="shared" si="13"/>
        <v>0</v>
      </c>
      <c r="AM39" s="38">
        <v>19.73</v>
      </c>
      <c r="AN39" s="38">
        <v>0</v>
      </c>
      <c r="AO39" s="39">
        <f t="shared" si="14"/>
        <v>0</v>
      </c>
      <c r="AP39" s="38">
        <f t="shared" si="15"/>
        <v>412.06000000000006</v>
      </c>
      <c r="AQ39" s="38">
        <f t="shared" si="15"/>
        <v>1106</v>
      </c>
      <c r="AR39" s="39">
        <f t="shared" si="16"/>
        <v>268.40751346891227</v>
      </c>
    </row>
    <row r="40" spans="1:44" ht="24.75" customHeight="1">
      <c r="A40" s="38">
        <v>34</v>
      </c>
      <c r="B40" s="38" t="s">
        <v>44</v>
      </c>
      <c r="C40" s="38">
        <v>0</v>
      </c>
      <c r="D40" s="38">
        <v>0</v>
      </c>
      <c r="E40" s="39" t="e">
        <f t="shared" si="0"/>
        <v>#DIV/0!</v>
      </c>
      <c r="F40" s="38">
        <v>0</v>
      </c>
      <c r="G40" s="38">
        <v>0</v>
      </c>
      <c r="H40" s="39" t="e">
        <f t="shared" si="1"/>
        <v>#DIV/0!</v>
      </c>
      <c r="I40" s="38">
        <f t="shared" si="2"/>
        <v>0</v>
      </c>
      <c r="J40" s="38">
        <f t="shared" si="2"/>
        <v>0</v>
      </c>
      <c r="K40" s="39" t="e">
        <f t="shared" si="3"/>
        <v>#DIV/0!</v>
      </c>
      <c r="L40" s="38">
        <v>0</v>
      </c>
      <c r="M40" s="38">
        <v>0</v>
      </c>
      <c r="N40" s="39" t="e">
        <f t="shared" si="4"/>
        <v>#DIV/0!</v>
      </c>
      <c r="O40" s="38">
        <v>0</v>
      </c>
      <c r="P40" s="38">
        <v>0</v>
      </c>
      <c r="Q40" s="39" t="e">
        <f t="shared" si="5"/>
        <v>#DIV/0!</v>
      </c>
      <c r="R40" s="38">
        <f t="shared" si="6"/>
        <v>0</v>
      </c>
      <c r="S40" s="38">
        <f t="shared" si="6"/>
        <v>0</v>
      </c>
      <c r="T40" s="39" t="e">
        <f t="shared" si="7"/>
        <v>#DIV/0!</v>
      </c>
      <c r="U40" s="38">
        <v>0</v>
      </c>
      <c r="V40" s="38">
        <v>0</v>
      </c>
      <c r="W40" s="39" t="e">
        <f t="shared" si="8"/>
        <v>#DIV/0!</v>
      </c>
      <c r="X40" s="38">
        <v>0</v>
      </c>
      <c r="Y40" s="38">
        <v>0</v>
      </c>
      <c r="Z40" s="39" t="e">
        <f t="shared" si="9"/>
        <v>#DIV/0!</v>
      </c>
      <c r="AA40" s="38">
        <v>0</v>
      </c>
      <c r="AB40" s="38">
        <v>0</v>
      </c>
      <c r="AC40" s="39" t="e">
        <f t="shared" si="10"/>
        <v>#DIV/0!</v>
      </c>
      <c r="AD40" s="38">
        <v>0</v>
      </c>
      <c r="AE40" s="38">
        <v>0</v>
      </c>
      <c r="AF40" s="39" t="e">
        <f t="shared" si="11"/>
        <v>#DIV/0!</v>
      </c>
      <c r="AG40" s="38">
        <v>0</v>
      </c>
      <c r="AH40" s="38">
        <v>0</v>
      </c>
      <c r="AI40" s="39" t="e">
        <f t="shared" si="12"/>
        <v>#DIV/0!</v>
      </c>
      <c r="AJ40" s="38">
        <v>0</v>
      </c>
      <c r="AK40" s="38">
        <v>0</v>
      </c>
      <c r="AL40" s="39" t="e">
        <f t="shared" si="13"/>
        <v>#DIV/0!</v>
      </c>
      <c r="AM40" s="38">
        <v>0</v>
      </c>
      <c r="AN40" s="38">
        <v>67.150000000000006</v>
      </c>
      <c r="AO40" s="39" t="e">
        <f t="shared" si="14"/>
        <v>#DIV/0!</v>
      </c>
      <c r="AP40" s="38">
        <f t="shared" si="15"/>
        <v>0</v>
      </c>
      <c r="AQ40" s="38">
        <f t="shared" si="15"/>
        <v>67.150000000000006</v>
      </c>
      <c r="AR40" s="39" t="e">
        <f t="shared" si="16"/>
        <v>#DIV/0!</v>
      </c>
    </row>
    <row r="41" spans="1:44" ht="24.75" customHeight="1">
      <c r="A41" s="38">
        <v>35</v>
      </c>
      <c r="B41" s="38" t="s">
        <v>45</v>
      </c>
      <c r="C41" s="38">
        <v>8259.2900000000009</v>
      </c>
      <c r="D41" s="38">
        <v>6801.34</v>
      </c>
      <c r="E41" s="39">
        <f t="shared" si="0"/>
        <v>82.347756284135798</v>
      </c>
      <c r="F41" s="38">
        <v>3250.48</v>
      </c>
      <c r="G41" s="38">
        <v>225.72</v>
      </c>
      <c r="H41" s="39">
        <f t="shared" si="1"/>
        <v>6.9442051635450763</v>
      </c>
      <c r="I41" s="38">
        <f t="shared" si="2"/>
        <v>11509.77</v>
      </c>
      <c r="J41" s="38">
        <f t="shared" si="2"/>
        <v>7027.06</v>
      </c>
      <c r="K41" s="39">
        <f t="shared" si="3"/>
        <v>61.053001059100232</v>
      </c>
      <c r="L41" s="38">
        <v>610.44000000000005</v>
      </c>
      <c r="M41" s="38">
        <v>0.72</v>
      </c>
      <c r="N41" s="39">
        <f t="shared" si="4"/>
        <v>0.11794770984863376</v>
      </c>
      <c r="O41" s="38">
        <v>834.7</v>
      </c>
      <c r="P41" s="38">
        <v>8.31</v>
      </c>
      <c r="Q41" s="39">
        <f t="shared" si="5"/>
        <v>0.99556726967772857</v>
      </c>
      <c r="R41" s="38">
        <f t="shared" si="6"/>
        <v>12954.910000000002</v>
      </c>
      <c r="S41" s="38">
        <f t="shared" si="6"/>
        <v>7036.0900000000011</v>
      </c>
      <c r="T41" s="39">
        <f t="shared" si="7"/>
        <v>54.312148830057481</v>
      </c>
      <c r="U41" s="38">
        <v>1887.91</v>
      </c>
      <c r="V41" s="38">
        <v>744.12</v>
      </c>
      <c r="W41" s="39">
        <f t="shared" si="8"/>
        <v>39.415014486919397</v>
      </c>
      <c r="X41" s="38">
        <v>0</v>
      </c>
      <c r="Y41" s="38">
        <v>0</v>
      </c>
      <c r="Z41" s="39" t="e">
        <f t="shared" si="9"/>
        <v>#DIV/0!</v>
      </c>
      <c r="AA41" s="38">
        <v>419.17</v>
      </c>
      <c r="AB41" s="38">
        <v>10.29</v>
      </c>
      <c r="AC41" s="39">
        <f t="shared" si="10"/>
        <v>2.4548512536679628</v>
      </c>
      <c r="AD41" s="38">
        <v>1333.6</v>
      </c>
      <c r="AE41" s="38">
        <v>58.29</v>
      </c>
      <c r="AF41" s="39">
        <f t="shared" si="11"/>
        <v>4.370875824835033</v>
      </c>
      <c r="AG41" s="38">
        <v>168.3</v>
      </c>
      <c r="AH41" s="38">
        <v>0</v>
      </c>
      <c r="AI41" s="39">
        <f t="shared" si="12"/>
        <v>0</v>
      </c>
      <c r="AJ41" s="38">
        <v>192.54</v>
      </c>
      <c r="AK41" s="38">
        <v>0.15</v>
      </c>
      <c r="AL41" s="39">
        <f t="shared" si="13"/>
        <v>7.7905889685260202E-2</v>
      </c>
      <c r="AM41" s="38">
        <v>1400.21</v>
      </c>
      <c r="AN41" s="38">
        <v>0</v>
      </c>
      <c r="AO41" s="39">
        <f t="shared" si="14"/>
        <v>0</v>
      </c>
      <c r="AP41" s="38">
        <f t="shared" si="15"/>
        <v>18356.64</v>
      </c>
      <c r="AQ41" s="38">
        <f t="shared" si="15"/>
        <v>7848.9400000000005</v>
      </c>
      <c r="AR41" s="39">
        <f t="shared" si="16"/>
        <v>42.758042866232607</v>
      </c>
    </row>
    <row r="42" spans="1:44" ht="24.75" customHeight="1">
      <c r="A42" s="38">
        <v>36</v>
      </c>
      <c r="B42" s="38" t="s">
        <v>46</v>
      </c>
      <c r="C42" s="38">
        <v>4876.17</v>
      </c>
      <c r="D42" s="38">
        <v>4306.25</v>
      </c>
      <c r="E42" s="39">
        <f t="shared" si="0"/>
        <v>88.312138420112504</v>
      </c>
      <c r="F42" s="38">
        <v>1503.12</v>
      </c>
      <c r="G42" s="38">
        <v>613.54</v>
      </c>
      <c r="H42" s="39">
        <f t="shared" si="1"/>
        <v>40.817765713981586</v>
      </c>
      <c r="I42" s="38">
        <f t="shared" si="2"/>
        <v>6379.29</v>
      </c>
      <c r="J42" s="38">
        <f t="shared" si="2"/>
        <v>4919.79</v>
      </c>
      <c r="K42" s="39">
        <f t="shared" si="3"/>
        <v>77.121278386779721</v>
      </c>
      <c r="L42" s="38">
        <v>371.22</v>
      </c>
      <c r="M42" s="38">
        <v>40.69</v>
      </c>
      <c r="N42" s="39">
        <f t="shared" si="4"/>
        <v>10.961155110177252</v>
      </c>
      <c r="O42" s="38">
        <v>317.35000000000002</v>
      </c>
      <c r="P42" s="38">
        <v>0.72</v>
      </c>
      <c r="Q42" s="39">
        <f t="shared" si="5"/>
        <v>0.22687884039703796</v>
      </c>
      <c r="R42" s="38">
        <f t="shared" si="6"/>
        <v>7067.8600000000006</v>
      </c>
      <c r="S42" s="38">
        <f t="shared" si="6"/>
        <v>4961.2</v>
      </c>
      <c r="T42" s="39">
        <f t="shared" si="7"/>
        <v>70.193806894873404</v>
      </c>
      <c r="U42" s="38">
        <v>1874.1</v>
      </c>
      <c r="V42" s="38">
        <v>572.42999999999995</v>
      </c>
      <c r="W42" s="39">
        <f t="shared" si="8"/>
        <v>30.544261245397792</v>
      </c>
      <c r="X42" s="38">
        <v>0</v>
      </c>
      <c r="Y42" s="38">
        <v>0</v>
      </c>
      <c r="Z42" s="39" t="e">
        <f t="shared" si="9"/>
        <v>#DIV/0!</v>
      </c>
      <c r="AA42" s="38">
        <v>188.57</v>
      </c>
      <c r="AB42" s="38">
        <v>14.94</v>
      </c>
      <c r="AC42" s="39">
        <f t="shared" si="10"/>
        <v>7.9227872938431352</v>
      </c>
      <c r="AD42" s="38">
        <v>459.4</v>
      </c>
      <c r="AE42" s="38">
        <v>74.25</v>
      </c>
      <c r="AF42" s="39">
        <f t="shared" si="11"/>
        <v>16.162385720505007</v>
      </c>
      <c r="AG42" s="38">
        <v>78.260000000000005</v>
      </c>
      <c r="AH42" s="38">
        <v>0</v>
      </c>
      <c r="AI42" s="39">
        <f t="shared" si="12"/>
        <v>0</v>
      </c>
      <c r="AJ42" s="38">
        <v>70.459999999999994</v>
      </c>
      <c r="AK42" s="38">
        <v>0.06</v>
      </c>
      <c r="AL42" s="39">
        <f t="shared" si="13"/>
        <v>8.5154697700823165E-2</v>
      </c>
      <c r="AM42" s="38">
        <v>140.04</v>
      </c>
      <c r="AN42" s="38">
        <v>177.38</v>
      </c>
      <c r="AO42" s="39">
        <f t="shared" si="14"/>
        <v>126.66381033990288</v>
      </c>
      <c r="AP42" s="38">
        <f t="shared" si="15"/>
        <v>9878.69</v>
      </c>
      <c r="AQ42" s="38">
        <f t="shared" si="15"/>
        <v>5800.26</v>
      </c>
      <c r="AR42" s="39">
        <f t="shared" si="16"/>
        <v>58.714870089050265</v>
      </c>
    </row>
    <row r="43" spans="1:44" ht="24.75" customHeight="1">
      <c r="A43" s="38">
        <v>37</v>
      </c>
      <c r="B43" s="38" t="s">
        <v>47</v>
      </c>
      <c r="C43" s="38">
        <v>363.62</v>
      </c>
      <c r="D43" s="38">
        <v>0</v>
      </c>
      <c r="E43" s="39">
        <f t="shared" si="0"/>
        <v>0</v>
      </c>
      <c r="F43" s="38">
        <v>549.22</v>
      </c>
      <c r="G43" s="38">
        <v>69.34</v>
      </c>
      <c r="H43" s="39">
        <f t="shared" si="1"/>
        <v>12.625177524489276</v>
      </c>
      <c r="I43" s="38">
        <f t="shared" si="2"/>
        <v>912.84</v>
      </c>
      <c r="J43" s="38">
        <f t="shared" si="2"/>
        <v>69.34</v>
      </c>
      <c r="K43" s="39">
        <f t="shared" si="3"/>
        <v>7.5960737916830983</v>
      </c>
      <c r="L43" s="38">
        <v>93.45</v>
      </c>
      <c r="M43" s="38">
        <v>34.94</v>
      </c>
      <c r="N43" s="39">
        <f t="shared" si="4"/>
        <v>37.388978063135362</v>
      </c>
      <c r="O43" s="38">
        <v>235.53</v>
      </c>
      <c r="P43" s="38">
        <v>0</v>
      </c>
      <c r="Q43" s="39">
        <f t="shared" si="5"/>
        <v>0</v>
      </c>
      <c r="R43" s="38">
        <f t="shared" si="6"/>
        <v>1241.8200000000002</v>
      </c>
      <c r="S43" s="38">
        <f t="shared" si="6"/>
        <v>104.28</v>
      </c>
      <c r="T43" s="39">
        <f t="shared" si="7"/>
        <v>8.3973522732763186</v>
      </c>
      <c r="U43" s="38">
        <v>220.17</v>
      </c>
      <c r="V43" s="38">
        <v>0</v>
      </c>
      <c r="W43" s="39">
        <f t="shared" si="8"/>
        <v>0</v>
      </c>
      <c r="X43" s="38">
        <v>0.84</v>
      </c>
      <c r="Y43" s="38">
        <v>0</v>
      </c>
      <c r="Z43" s="39">
        <f t="shared" si="9"/>
        <v>0</v>
      </c>
      <c r="AA43" s="38">
        <v>4.68</v>
      </c>
      <c r="AB43" s="38">
        <v>0</v>
      </c>
      <c r="AC43" s="39">
        <f t="shared" si="10"/>
        <v>0</v>
      </c>
      <c r="AD43" s="38">
        <v>15.27</v>
      </c>
      <c r="AE43" s="38">
        <v>0</v>
      </c>
      <c r="AF43" s="39">
        <f t="shared" si="11"/>
        <v>0</v>
      </c>
      <c r="AG43" s="38">
        <v>1.99</v>
      </c>
      <c r="AH43" s="38">
        <v>0</v>
      </c>
      <c r="AI43" s="39">
        <f t="shared" si="12"/>
        <v>0</v>
      </c>
      <c r="AJ43" s="38">
        <v>2.5099999999999998</v>
      </c>
      <c r="AK43" s="38">
        <v>0</v>
      </c>
      <c r="AL43" s="39">
        <f t="shared" si="13"/>
        <v>0</v>
      </c>
      <c r="AM43" s="38">
        <v>52.28</v>
      </c>
      <c r="AN43" s="38">
        <v>0</v>
      </c>
      <c r="AO43" s="39">
        <f t="shared" si="14"/>
        <v>0</v>
      </c>
      <c r="AP43" s="38">
        <f t="shared" si="15"/>
        <v>1539.5600000000002</v>
      </c>
      <c r="AQ43" s="38">
        <f t="shared" si="15"/>
        <v>104.28</v>
      </c>
      <c r="AR43" s="39">
        <f t="shared" si="16"/>
        <v>6.773363818233781</v>
      </c>
    </row>
    <row r="44" spans="1:44" ht="24.75" customHeight="1">
      <c r="A44" s="38">
        <v>38</v>
      </c>
      <c r="B44" s="38" t="s">
        <v>48</v>
      </c>
      <c r="C44" s="38">
        <v>14575.94</v>
      </c>
      <c r="D44" s="38">
        <v>11084.1</v>
      </c>
      <c r="E44" s="39">
        <f t="shared" si="0"/>
        <v>76.043809181431868</v>
      </c>
      <c r="F44" s="38">
        <v>2191.36</v>
      </c>
      <c r="G44" s="38">
        <v>320.72000000000003</v>
      </c>
      <c r="H44" s="39">
        <f t="shared" si="1"/>
        <v>14.635660046728971</v>
      </c>
      <c r="I44" s="38">
        <f t="shared" si="2"/>
        <v>16767.3</v>
      </c>
      <c r="J44" s="38">
        <f t="shared" si="2"/>
        <v>11404.82</v>
      </c>
      <c r="K44" s="39">
        <f t="shared" si="3"/>
        <v>68.018225951703613</v>
      </c>
      <c r="L44" s="38">
        <v>493.53</v>
      </c>
      <c r="M44" s="38">
        <v>221.52</v>
      </c>
      <c r="N44" s="39">
        <f t="shared" si="4"/>
        <v>44.884809434076963</v>
      </c>
      <c r="O44" s="38">
        <v>592.82000000000005</v>
      </c>
      <c r="P44" s="38">
        <v>2.14</v>
      </c>
      <c r="Q44" s="39">
        <f t="shared" si="5"/>
        <v>0.3609864714415843</v>
      </c>
      <c r="R44" s="38">
        <f t="shared" si="6"/>
        <v>17853.649999999998</v>
      </c>
      <c r="S44" s="38">
        <f t="shared" si="6"/>
        <v>11628.48</v>
      </c>
      <c r="T44" s="39">
        <f t="shared" si="7"/>
        <v>65.132227863770154</v>
      </c>
      <c r="U44" s="38">
        <v>2291.92</v>
      </c>
      <c r="V44" s="38">
        <v>1132.1300000000001</v>
      </c>
      <c r="W44" s="39">
        <f t="shared" si="8"/>
        <v>49.396575796711929</v>
      </c>
      <c r="X44" s="38">
        <v>5.22</v>
      </c>
      <c r="Y44" s="38">
        <v>0</v>
      </c>
      <c r="Z44" s="39">
        <f t="shared" si="9"/>
        <v>0</v>
      </c>
      <c r="AA44" s="38">
        <v>62.89</v>
      </c>
      <c r="AB44" s="38">
        <v>0.06</v>
      </c>
      <c r="AC44" s="39">
        <f t="shared" si="10"/>
        <v>9.5404674829066616E-2</v>
      </c>
      <c r="AD44" s="38">
        <v>557.79</v>
      </c>
      <c r="AE44" s="38">
        <v>139.27000000000001</v>
      </c>
      <c r="AF44" s="39">
        <f t="shared" si="11"/>
        <v>24.968177988131739</v>
      </c>
      <c r="AG44" s="38">
        <v>50.51</v>
      </c>
      <c r="AH44" s="38">
        <v>0</v>
      </c>
      <c r="AI44" s="39">
        <f t="shared" si="12"/>
        <v>0</v>
      </c>
      <c r="AJ44" s="38">
        <v>557.30999999999995</v>
      </c>
      <c r="AK44" s="38">
        <v>0.09</v>
      </c>
      <c r="AL44" s="39">
        <f t="shared" si="13"/>
        <v>1.6149001453410132E-2</v>
      </c>
      <c r="AM44" s="38">
        <v>816.17</v>
      </c>
      <c r="AN44" s="38">
        <v>1652.08</v>
      </c>
      <c r="AO44" s="39">
        <f t="shared" si="14"/>
        <v>202.41861376919024</v>
      </c>
      <c r="AP44" s="38">
        <f t="shared" si="15"/>
        <v>22195.46</v>
      </c>
      <c r="AQ44" s="38">
        <f t="shared" si="15"/>
        <v>14552.11</v>
      </c>
      <c r="AR44" s="39">
        <f t="shared" si="16"/>
        <v>65.563453066528027</v>
      </c>
    </row>
    <row r="45" spans="1:44" ht="24.75" customHeight="1">
      <c r="A45" s="38">
        <v>39</v>
      </c>
      <c r="B45" s="38" t="s">
        <v>49</v>
      </c>
      <c r="C45" s="38">
        <v>22.26</v>
      </c>
      <c r="D45" s="38">
        <v>0</v>
      </c>
      <c r="E45" s="39">
        <f t="shared" si="0"/>
        <v>0</v>
      </c>
      <c r="F45" s="38">
        <v>14.84</v>
      </c>
      <c r="G45" s="38">
        <v>0</v>
      </c>
      <c r="H45" s="39">
        <f t="shared" si="1"/>
        <v>0</v>
      </c>
      <c r="I45" s="38">
        <f t="shared" si="2"/>
        <v>37.1</v>
      </c>
      <c r="J45" s="38">
        <f t="shared" si="2"/>
        <v>0</v>
      </c>
      <c r="K45" s="39">
        <f t="shared" si="3"/>
        <v>0</v>
      </c>
      <c r="L45" s="38">
        <v>1.87</v>
      </c>
      <c r="M45" s="38">
        <v>0</v>
      </c>
      <c r="N45" s="39">
        <f t="shared" si="4"/>
        <v>0</v>
      </c>
      <c r="O45" s="38">
        <v>0.96</v>
      </c>
      <c r="P45" s="38">
        <v>0</v>
      </c>
      <c r="Q45" s="39">
        <f t="shared" si="5"/>
        <v>0</v>
      </c>
      <c r="R45" s="38">
        <f t="shared" si="6"/>
        <v>39.93</v>
      </c>
      <c r="S45" s="38">
        <f t="shared" si="6"/>
        <v>0</v>
      </c>
      <c r="T45" s="39">
        <f t="shared" si="7"/>
        <v>0</v>
      </c>
      <c r="U45" s="38">
        <v>1200.18</v>
      </c>
      <c r="V45" s="38">
        <v>763.73</v>
      </c>
      <c r="W45" s="39">
        <f t="shared" si="8"/>
        <v>63.634621473445648</v>
      </c>
      <c r="X45" s="38">
        <v>25.2</v>
      </c>
      <c r="Y45" s="38">
        <v>0</v>
      </c>
      <c r="Z45" s="39">
        <f t="shared" si="9"/>
        <v>0</v>
      </c>
      <c r="AA45" s="38">
        <v>21.72</v>
      </c>
      <c r="AB45" s="38">
        <v>0</v>
      </c>
      <c r="AC45" s="39">
        <f t="shared" si="10"/>
        <v>0</v>
      </c>
      <c r="AD45" s="38">
        <v>41.58</v>
      </c>
      <c r="AE45" s="38">
        <v>0</v>
      </c>
      <c r="AF45" s="39">
        <f t="shared" si="11"/>
        <v>0</v>
      </c>
      <c r="AG45" s="38">
        <v>24.77</v>
      </c>
      <c r="AH45" s="38">
        <v>0</v>
      </c>
      <c r="AI45" s="39">
        <f t="shared" si="12"/>
        <v>0</v>
      </c>
      <c r="AJ45" s="38">
        <v>25.48</v>
      </c>
      <c r="AK45" s="38">
        <v>0</v>
      </c>
      <c r="AL45" s="39">
        <f t="shared" si="13"/>
        <v>0</v>
      </c>
      <c r="AM45" s="38">
        <v>36.46</v>
      </c>
      <c r="AN45" s="38">
        <v>0</v>
      </c>
      <c r="AO45" s="39">
        <f t="shared" si="14"/>
        <v>0</v>
      </c>
      <c r="AP45" s="38">
        <f t="shared" si="15"/>
        <v>1415.3200000000002</v>
      </c>
      <c r="AQ45" s="38">
        <f t="shared" si="15"/>
        <v>763.73</v>
      </c>
      <c r="AR45" s="39">
        <f t="shared" si="16"/>
        <v>53.961648249159197</v>
      </c>
    </row>
    <row r="46" spans="1:44" ht="24.75" customHeight="1">
      <c r="A46" s="38">
        <v>40</v>
      </c>
      <c r="B46" s="38" t="s">
        <v>50</v>
      </c>
      <c r="C46" s="38">
        <v>21.7</v>
      </c>
      <c r="D46" s="38">
        <v>0</v>
      </c>
      <c r="E46" s="39">
        <f t="shared" si="0"/>
        <v>0</v>
      </c>
      <c r="F46" s="38">
        <v>16.850000000000001</v>
      </c>
      <c r="G46" s="38">
        <v>26.06</v>
      </c>
      <c r="H46" s="39">
        <f t="shared" si="1"/>
        <v>154.65875370919881</v>
      </c>
      <c r="I46" s="38">
        <f t="shared" si="2"/>
        <v>38.549999999999997</v>
      </c>
      <c r="J46" s="38">
        <f t="shared" si="2"/>
        <v>26.06</v>
      </c>
      <c r="K46" s="39">
        <f t="shared" si="3"/>
        <v>67.600518806744489</v>
      </c>
      <c r="L46" s="38">
        <v>2.04</v>
      </c>
      <c r="M46" s="38">
        <v>0</v>
      </c>
      <c r="N46" s="39">
        <f t="shared" si="4"/>
        <v>0</v>
      </c>
      <c r="O46" s="38">
        <v>5.13</v>
      </c>
      <c r="P46" s="38">
        <v>13.89</v>
      </c>
      <c r="Q46" s="39">
        <f t="shared" si="5"/>
        <v>270.76023391812868</v>
      </c>
      <c r="R46" s="38">
        <f t="shared" si="6"/>
        <v>45.72</v>
      </c>
      <c r="S46" s="38">
        <f t="shared" si="6"/>
        <v>39.950000000000003</v>
      </c>
      <c r="T46" s="39">
        <f t="shared" si="7"/>
        <v>87.379702537182851</v>
      </c>
      <c r="U46" s="38">
        <v>106.53</v>
      </c>
      <c r="V46" s="38">
        <v>83.91</v>
      </c>
      <c r="W46" s="39">
        <f t="shared" si="8"/>
        <v>78.766544635313991</v>
      </c>
      <c r="X46" s="38">
        <v>3.4</v>
      </c>
      <c r="Y46" s="38">
        <v>0</v>
      </c>
      <c r="Z46" s="39">
        <f t="shared" si="9"/>
        <v>0</v>
      </c>
      <c r="AA46" s="38">
        <v>5.34</v>
      </c>
      <c r="AB46" s="38">
        <v>0</v>
      </c>
      <c r="AC46" s="39">
        <f t="shared" si="10"/>
        <v>0</v>
      </c>
      <c r="AD46" s="38">
        <v>14.06</v>
      </c>
      <c r="AE46" s="38">
        <v>0</v>
      </c>
      <c r="AF46" s="39">
        <f t="shared" si="11"/>
        <v>0</v>
      </c>
      <c r="AG46" s="38">
        <v>1.78</v>
      </c>
      <c r="AH46" s="38">
        <v>0</v>
      </c>
      <c r="AI46" s="39">
        <f t="shared" si="12"/>
        <v>0</v>
      </c>
      <c r="AJ46" s="38">
        <v>2.35</v>
      </c>
      <c r="AK46" s="38">
        <v>0</v>
      </c>
      <c r="AL46" s="39">
        <f t="shared" si="13"/>
        <v>0</v>
      </c>
      <c r="AM46" s="38">
        <v>6.63</v>
      </c>
      <c r="AN46" s="38">
        <v>0.14000000000000001</v>
      </c>
      <c r="AO46" s="39">
        <f t="shared" si="14"/>
        <v>2.1116138763197587</v>
      </c>
      <c r="AP46" s="38">
        <f t="shared" si="15"/>
        <v>185.81</v>
      </c>
      <c r="AQ46" s="38">
        <f t="shared" si="15"/>
        <v>124</v>
      </c>
      <c r="AR46" s="39">
        <f t="shared" si="16"/>
        <v>66.734836661105433</v>
      </c>
    </row>
    <row r="47" spans="1:44" ht="24.75" customHeight="1">
      <c r="A47" s="38">
        <v>41</v>
      </c>
      <c r="B47" s="38" t="s">
        <v>51</v>
      </c>
      <c r="C47" s="38">
        <v>49.32</v>
      </c>
      <c r="D47" s="38">
        <v>1.47</v>
      </c>
      <c r="E47" s="39">
        <f t="shared" si="0"/>
        <v>2.9805352798053528</v>
      </c>
      <c r="F47" s="38">
        <v>23.78</v>
      </c>
      <c r="G47" s="38">
        <v>428.24</v>
      </c>
      <c r="H47" s="39">
        <f t="shared" si="1"/>
        <v>1800.8410428931875</v>
      </c>
      <c r="I47" s="38">
        <f t="shared" si="2"/>
        <v>73.099999999999994</v>
      </c>
      <c r="J47" s="38">
        <f t="shared" si="2"/>
        <v>429.71000000000004</v>
      </c>
      <c r="K47" s="39">
        <f t="shared" si="3"/>
        <v>587.83857729138185</v>
      </c>
      <c r="L47" s="38">
        <v>6.94</v>
      </c>
      <c r="M47" s="38">
        <v>0</v>
      </c>
      <c r="N47" s="39">
        <f t="shared" si="4"/>
        <v>0</v>
      </c>
      <c r="O47" s="38">
        <v>7.7</v>
      </c>
      <c r="P47" s="38">
        <v>0</v>
      </c>
      <c r="Q47" s="39">
        <f t="shared" si="5"/>
        <v>0</v>
      </c>
      <c r="R47" s="38">
        <f t="shared" si="6"/>
        <v>87.74</v>
      </c>
      <c r="S47" s="38">
        <f t="shared" si="6"/>
        <v>429.71000000000004</v>
      </c>
      <c r="T47" s="39">
        <f t="shared" si="7"/>
        <v>489.75381809892878</v>
      </c>
      <c r="U47" s="38">
        <v>77.28</v>
      </c>
      <c r="V47" s="38">
        <v>58.33</v>
      </c>
      <c r="W47" s="39">
        <f t="shared" si="8"/>
        <v>75.478778467908896</v>
      </c>
      <c r="X47" s="38">
        <v>4.01</v>
      </c>
      <c r="Y47" s="38">
        <v>0</v>
      </c>
      <c r="Z47" s="39">
        <f t="shared" si="9"/>
        <v>0</v>
      </c>
      <c r="AA47" s="38">
        <v>6.21</v>
      </c>
      <c r="AB47" s="38">
        <v>0</v>
      </c>
      <c r="AC47" s="39">
        <f t="shared" si="10"/>
        <v>0</v>
      </c>
      <c r="AD47" s="38">
        <v>16.329999999999998</v>
      </c>
      <c r="AE47" s="38">
        <v>213.75</v>
      </c>
      <c r="AF47" s="39">
        <f t="shared" si="11"/>
        <v>1308.9406001224741</v>
      </c>
      <c r="AG47" s="38">
        <v>3.2</v>
      </c>
      <c r="AH47" s="38">
        <v>0</v>
      </c>
      <c r="AI47" s="39">
        <f t="shared" si="12"/>
        <v>0</v>
      </c>
      <c r="AJ47" s="38">
        <v>8.91</v>
      </c>
      <c r="AK47" s="38">
        <v>0</v>
      </c>
      <c r="AL47" s="39">
        <f t="shared" si="13"/>
        <v>0</v>
      </c>
      <c r="AM47" s="38">
        <v>7.43</v>
      </c>
      <c r="AN47" s="38">
        <v>521.36</v>
      </c>
      <c r="AO47" s="39">
        <f t="shared" si="14"/>
        <v>7016.9582772543745</v>
      </c>
      <c r="AP47" s="38">
        <f t="shared" si="15"/>
        <v>211.10999999999999</v>
      </c>
      <c r="AQ47" s="38">
        <f t="shared" si="15"/>
        <v>1223.1500000000001</v>
      </c>
      <c r="AR47" s="39">
        <f t="shared" si="16"/>
        <v>579.38989152574493</v>
      </c>
    </row>
    <row r="48" spans="1:44" ht="24.75" customHeight="1">
      <c r="A48" s="38">
        <v>42</v>
      </c>
      <c r="B48" s="38" t="s">
        <v>52</v>
      </c>
      <c r="C48" s="38">
        <v>0.36</v>
      </c>
      <c r="D48" s="38">
        <v>0</v>
      </c>
      <c r="E48" s="39">
        <f t="shared" si="0"/>
        <v>0</v>
      </c>
      <c r="F48" s="38">
        <v>1</v>
      </c>
      <c r="G48" s="38">
        <v>70.5</v>
      </c>
      <c r="H48" s="39">
        <f t="shared" si="1"/>
        <v>7050</v>
      </c>
      <c r="I48" s="38">
        <f t="shared" si="2"/>
        <v>1.3599999999999999</v>
      </c>
      <c r="J48" s="38">
        <f t="shared" si="2"/>
        <v>70.5</v>
      </c>
      <c r="K48" s="39">
        <f t="shared" si="3"/>
        <v>5183.8235294117649</v>
      </c>
      <c r="L48" s="38">
        <v>0.06</v>
      </c>
      <c r="M48" s="38">
        <v>0.17</v>
      </c>
      <c r="N48" s="39">
        <f t="shared" si="4"/>
        <v>283.33333333333337</v>
      </c>
      <c r="O48" s="38">
        <v>3.58</v>
      </c>
      <c r="P48" s="38">
        <v>5.29</v>
      </c>
      <c r="Q48" s="39">
        <f t="shared" si="5"/>
        <v>147.76536312849163</v>
      </c>
      <c r="R48" s="38">
        <f t="shared" si="6"/>
        <v>5</v>
      </c>
      <c r="S48" s="38">
        <f t="shared" si="6"/>
        <v>75.960000000000008</v>
      </c>
      <c r="T48" s="39">
        <f t="shared" si="7"/>
        <v>1519.2000000000003</v>
      </c>
      <c r="U48" s="38">
        <v>16.899999999999999</v>
      </c>
      <c r="V48" s="38">
        <v>0</v>
      </c>
      <c r="W48" s="39">
        <f t="shared" si="8"/>
        <v>0</v>
      </c>
      <c r="X48" s="38">
        <v>0</v>
      </c>
      <c r="Y48" s="38">
        <v>0</v>
      </c>
      <c r="Z48" s="39" t="e">
        <f t="shared" si="9"/>
        <v>#DIV/0!</v>
      </c>
      <c r="AA48" s="38">
        <v>0</v>
      </c>
      <c r="AB48" s="38">
        <v>0</v>
      </c>
      <c r="AC48" s="39" t="e">
        <f t="shared" si="10"/>
        <v>#DIV/0!</v>
      </c>
      <c r="AD48" s="38">
        <v>1</v>
      </c>
      <c r="AE48" s="38">
        <v>0.02</v>
      </c>
      <c r="AF48" s="39">
        <f t="shared" si="11"/>
        <v>2</v>
      </c>
      <c r="AG48" s="38">
        <v>0</v>
      </c>
      <c r="AH48" s="38">
        <v>0</v>
      </c>
      <c r="AI48" s="39" t="e">
        <f t="shared" si="12"/>
        <v>#DIV/0!</v>
      </c>
      <c r="AJ48" s="38">
        <v>0</v>
      </c>
      <c r="AK48" s="38">
        <v>0</v>
      </c>
      <c r="AL48" s="39" t="e">
        <f t="shared" si="13"/>
        <v>#DIV/0!</v>
      </c>
      <c r="AM48" s="38">
        <v>0</v>
      </c>
      <c r="AN48" s="38">
        <v>90.23</v>
      </c>
      <c r="AO48" s="39" t="e">
        <f t="shared" si="14"/>
        <v>#DIV/0!</v>
      </c>
      <c r="AP48" s="38">
        <f t="shared" si="15"/>
        <v>22.9</v>
      </c>
      <c r="AQ48" s="38">
        <f t="shared" si="15"/>
        <v>166.21</v>
      </c>
      <c r="AR48" s="39">
        <f t="shared" si="16"/>
        <v>725.80786026200883</v>
      </c>
    </row>
    <row r="49" spans="1:44" ht="24.75" customHeight="1">
      <c r="A49" s="38">
        <v>43</v>
      </c>
      <c r="B49" s="38" t="s">
        <v>53</v>
      </c>
      <c r="C49" s="38">
        <v>1.69</v>
      </c>
      <c r="D49" s="38">
        <v>0</v>
      </c>
      <c r="E49" s="39">
        <f t="shared" si="0"/>
        <v>0</v>
      </c>
      <c r="F49" s="38">
        <v>1.29</v>
      </c>
      <c r="G49" s="38">
        <v>164.87</v>
      </c>
      <c r="H49" s="39">
        <f t="shared" si="1"/>
        <v>12780.62015503876</v>
      </c>
      <c r="I49" s="38">
        <f t="shared" si="2"/>
        <v>2.98</v>
      </c>
      <c r="J49" s="38">
        <f t="shared" si="2"/>
        <v>164.87</v>
      </c>
      <c r="K49" s="39">
        <f t="shared" si="3"/>
        <v>5532.5503355704695</v>
      </c>
      <c r="L49" s="38">
        <v>0.17</v>
      </c>
      <c r="M49" s="38">
        <v>0</v>
      </c>
      <c r="N49" s="39">
        <f t="shared" si="4"/>
        <v>0</v>
      </c>
      <c r="O49" s="38">
        <v>3.74</v>
      </c>
      <c r="P49" s="38">
        <v>0</v>
      </c>
      <c r="Q49" s="39">
        <f t="shared" si="5"/>
        <v>0</v>
      </c>
      <c r="R49" s="38">
        <f t="shared" si="6"/>
        <v>6.8900000000000006</v>
      </c>
      <c r="S49" s="38">
        <f t="shared" si="6"/>
        <v>164.87</v>
      </c>
      <c r="T49" s="39">
        <f t="shared" si="7"/>
        <v>2392.88824383164</v>
      </c>
      <c r="U49" s="38">
        <v>10.32</v>
      </c>
      <c r="V49" s="38">
        <v>33.369999999999997</v>
      </c>
      <c r="W49" s="39">
        <f t="shared" si="8"/>
        <v>323.35271317829455</v>
      </c>
      <c r="X49" s="38">
        <v>0</v>
      </c>
      <c r="Y49" s="38">
        <v>0</v>
      </c>
      <c r="Z49" s="39" t="e">
        <f t="shared" si="9"/>
        <v>#DIV/0!</v>
      </c>
      <c r="AA49" s="38">
        <v>0.16</v>
      </c>
      <c r="AB49" s="38">
        <v>0.28000000000000003</v>
      </c>
      <c r="AC49" s="39">
        <f t="shared" si="10"/>
        <v>175.00000000000003</v>
      </c>
      <c r="AD49" s="38">
        <v>1.52</v>
      </c>
      <c r="AE49" s="38">
        <v>1.1000000000000001</v>
      </c>
      <c r="AF49" s="39">
        <f t="shared" si="11"/>
        <v>72.368421052631575</v>
      </c>
      <c r="AG49" s="38">
        <v>0.02</v>
      </c>
      <c r="AH49" s="38">
        <v>0</v>
      </c>
      <c r="AI49" s="39">
        <f t="shared" si="12"/>
        <v>0</v>
      </c>
      <c r="AJ49" s="38">
        <v>0.01</v>
      </c>
      <c r="AK49" s="38">
        <v>0</v>
      </c>
      <c r="AL49" s="39">
        <f t="shared" si="13"/>
        <v>0</v>
      </c>
      <c r="AM49" s="38">
        <v>7.0000000000000007E-2</v>
      </c>
      <c r="AN49" s="38">
        <v>60.16</v>
      </c>
      <c r="AO49" s="39">
        <f t="shared" si="14"/>
        <v>85942.85714285713</v>
      </c>
      <c r="AP49" s="38">
        <f t="shared" si="15"/>
        <v>18.990000000000002</v>
      </c>
      <c r="AQ49" s="38">
        <f t="shared" si="15"/>
        <v>259.77999999999997</v>
      </c>
      <c r="AR49" s="39">
        <f t="shared" si="16"/>
        <v>1367.9831490258027</v>
      </c>
    </row>
    <row r="50" spans="1:44" ht="24.75" customHeight="1">
      <c r="A50" s="38">
        <v>44</v>
      </c>
      <c r="B50" s="38" t="s">
        <v>54</v>
      </c>
      <c r="C50" s="38">
        <v>16.96</v>
      </c>
      <c r="D50" s="38">
        <v>0</v>
      </c>
      <c r="E50" s="39">
        <f t="shared" si="0"/>
        <v>0</v>
      </c>
      <c r="F50" s="38">
        <v>5</v>
      </c>
      <c r="G50" s="38">
        <v>125.11</v>
      </c>
      <c r="H50" s="39">
        <f t="shared" si="1"/>
        <v>2502.1999999999998</v>
      </c>
      <c r="I50" s="38">
        <f t="shared" si="2"/>
        <v>21.96</v>
      </c>
      <c r="J50" s="38">
        <f t="shared" si="2"/>
        <v>125.11</v>
      </c>
      <c r="K50" s="39">
        <f t="shared" si="3"/>
        <v>569.71766848816026</v>
      </c>
      <c r="L50" s="38">
        <v>0.08</v>
      </c>
      <c r="M50" s="38">
        <v>0</v>
      </c>
      <c r="N50" s="39">
        <f t="shared" si="4"/>
        <v>0</v>
      </c>
      <c r="O50" s="38">
        <v>3.65</v>
      </c>
      <c r="P50" s="38">
        <v>0</v>
      </c>
      <c r="Q50" s="39">
        <f t="shared" si="5"/>
        <v>0</v>
      </c>
      <c r="R50" s="38">
        <f t="shared" si="6"/>
        <v>25.689999999999998</v>
      </c>
      <c r="S50" s="38">
        <f t="shared" si="6"/>
        <v>125.11</v>
      </c>
      <c r="T50" s="39">
        <f t="shared" si="7"/>
        <v>486.99883223043992</v>
      </c>
      <c r="U50" s="38">
        <v>12.44</v>
      </c>
      <c r="V50" s="38">
        <v>117.37</v>
      </c>
      <c r="W50" s="39">
        <f t="shared" si="8"/>
        <v>943.48874598070745</v>
      </c>
      <c r="X50" s="38">
        <v>0</v>
      </c>
      <c r="Y50" s="38">
        <v>0</v>
      </c>
      <c r="Z50" s="39" t="e">
        <f t="shared" si="9"/>
        <v>#DIV/0!</v>
      </c>
      <c r="AA50" s="38">
        <v>0.28999999999999998</v>
      </c>
      <c r="AB50" s="38">
        <v>0</v>
      </c>
      <c r="AC50" s="39">
        <f t="shared" si="10"/>
        <v>0</v>
      </c>
      <c r="AD50" s="38">
        <v>1.96</v>
      </c>
      <c r="AE50" s="38">
        <v>53.38</v>
      </c>
      <c r="AF50" s="39">
        <f t="shared" si="11"/>
        <v>2723.4693877551026</v>
      </c>
      <c r="AG50" s="38">
        <v>0.18</v>
      </c>
      <c r="AH50" s="38">
        <v>0</v>
      </c>
      <c r="AI50" s="39">
        <f t="shared" si="12"/>
        <v>0</v>
      </c>
      <c r="AJ50" s="38">
        <v>0.14000000000000001</v>
      </c>
      <c r="AK50" s="38">
        <v>0</v>
      </c>
      <c r="AL50" s="39">
        <f t="shared" si="13"/>
        <v>0</v>
      </c>
      <c r="AM50" s="38">
        <v>1</v>
      </c>
      <c r="AN50" s="38">
        <v>328.56</v>
      </c>
      <c r="AO50" s="39">
        <f t="shared" si="14"/>
        <v>32856</v>
      </c>
      <c r="AP50" s="38">
        <f t="shared" si="15"/>
        <v>41.699999999999996</v>
      </c>
      <c r="AQ50" s="38">
        <f t="shared" si="15"/>
        <v>624.42000000000007</v>
      </c>
      <c r="AR50" s="39">
        <f t="shared" si="16"/>
        <v>1497.4100719424464</v>
      </c>
    </row>
    <row r="51" spans="1:44" ht="24.75" customHeight="1">
      <c r="A51" s="38">
        <v>45</v>
      </c>
      <c r="B51" s="38" t="s">
        <v>55</v>
      </c>
      <c r="C51" s="38">
        <v>0</v>
      </c>
      <c r="D51" s="38">
        <v>0</v>
      </c>
      <c r="E51" s="39" t="e">
        <f t="shared" si="0"/>
        <v>#DIV/0!</v>
      </c>
      <c r="F51" s="38">
        <v>0</v>
      </c>
      <c r="G51" s="38">
        <v>0</v>
      </c>
      <c r="H51" s="39" t="e">
        <f t="shared" si="1"/>
        <v>#DIV/0!</v>
      </c>
      <c r="I51" s="38">
        <f t="shared" si="2"/>
        <v>0</v>
      </c>
      <c r="J51" s="38">
        <f t="shared" si="2"/>
        <v>0</v>
      </c>
      <c r="K51" s="39" t="e">
        <f t="shared" si="3"/>
        <v>#DIV/0!</v>
      </c>
      <c r="L51" s="38">
        <v>0</v>
      </c>
      <c r="M51" s="38">
        <v>0</v>
      </c>
      <c r="N51" s="39" t="e">
        <f t="shared" si="4"/>
        <v>#DIV/0!</v>
      </c>
      <c r="O51" s="38">
        <v>0</v>
      </c>
      <c r="P51" s="38">
        <v>0</v>
      </c>
      <c r="Q51" s="39" t="e">
        <f t="shared" si="5"/>
        <v>#DIV/0!</v>
      </c>
      <c r="R51" s="38">
        <f t="shared" si="6"/>
        <v>0</v>
      </c>
      <c r="S51" s="38">
        <f t="shared" si="6"/>
        <v>0</v>
      </c>
      <c r="T51" s="39" t="e">
        <f t="shared" si="7"/>
        <v>#DIV/0!</v>
      </c>
      <c r="U51" s="38">
        <v>0</v>
      </c>
      <c r="V51" s="38">
        <v>0</v>
      </c>
      <c r="W51" s="39" t="e">
        <f t="shared" si="8"/>
        <v>#DIV/0!</v>
      </c>
      <c r="X51" s="38">
        <v>0</v>
      </c>
      <c r="Y51" s="38">
        <v>0</v>
      </c>
      <c r="Z51" s="39" t="e">
        <f t="shared" si="9"/>
        <v>#DIV/0!</v>
      </c>
      <c r="AA51" s="38">
        <v>0</v>
      </c>
      <c r="AB51" s="38">
        <v>0</v>
      </c>
      <c r="AC51" s="39" t="e">
        <f t="shared" si="10"/>
        <v>#DIV/0!</v>
      </c>
      <c r="AD51" s="38">
        <v>0</v>
      </c>
      <c r="AE51" s="38">
        <v>0</v>
      </c>
      <c r="AF51" s="39" t="e">
        <f t="shared" si="11"/>
        <v>#DIV/0!</v>
      </c>
      <c r="AG51" s="38">
        <v>0</v>
      </c>
      <c r="AH51" s="38">
        <v>0</v>
      </c>
      <c r="AI51" s="39" t="e">
        <f t="shared" si="12"/>
        <v>#DIV/0!</v>
      </c>
      <c r="AJ51" s="38">
        <v>0</v>
      </c>
      <c r="AK51" s="38">
        <v>0</v>
      </c>
      <c r="AL51" s="39" t="e">
        <f t="shared" si="13"/>
        <v>#DIV/0!</v>
      </c>
      <c r="AM51" s="38">
        <v>0</v>
      </c>
      <c r="AN51" s="38">
        <v>0</v>
      </c>
      <c r="AO51" s="39" t="e">
        <f t="shared" si="14"/>
        <v>#DIV/0!</v>
      </c>
      <c r="AP51" s="38">
        <f t="shared" si="15"/>
        <v>0</v>
      </c>
      <c r="AQ51" s="38">
        <f t="shared" si="15"/>
        <v>0</v>
      </c>
      <c r="AR51" s="39" t="e">
        <f t="shared" si="16"/>
        <v>#DIV/0!</v>
      </c>
    </row>
    <row r="52" spans="1:44" ht="24.75" customHeight="1">
      <c r="A52" s="38">
        <v>46</v>
      </c>
      <c r="B52" s="38" t="s">
        <v>56</v>
      </c>
      <c r="C52" s="38">
        <v>0</v>
      </c>
      <c r="D52" s="38">
        <v>0</v>
      </c>
      <c r="E52" s="39" t="e">
        <f t="shared" si="0"/>
        <v>#DIV/0!</v>
      </c>
      <c r="F52" s="38">
        <v>0</v>
      </c>
      <c r="G52" s="38">
        <v>134.18</v>
      </c>
      <c r="H52" s="39" t="e">
        <f t="shared" si="1"/>
        <v>#DIV/0!</v>
      </c>
      <c r="I52" s="38">
        <f t="shared" si="2"/>
        <v>0</v>
      </c>
      <c r="J52" s="38">
        <f t="shared" si="2"/>
        <v>134.18</v>
      </c>
      <c r="K52" s="39" t="e">
        <f t="shared" si="3"/>
        <v>#DIV/0!</v>
      </c>
      <c r="L52" s="38">
        <v>0</v>
      </c>
      <c r="M52" s="38">
        <v>0</v>
      </c>
      <c r="N52" s="39" t="e">
        <f t="shared" si="4"/>
        <v>#DIV/0!</v>
      </c>
      <c r="O52" s="38">
        <v>0</v>
      </c>
      <c r="P52" s="38">
        <v>0</v>
      </c>
      <c r="Q52" s="39" t="e">
        <f t="shared" si="5"/>
        <v>#DIV/0!</v>
      </c>
      <c r="R52" s="38">
        <f t="shared" si="6"/>
        <v>0</v>
      </c>
      <c r="S52" s="38">
        <f t="shared" si="6"/>
        <v>134.18</v>
      </c>
      <c r="T52" s="39" t="e">
        <f t="shared" si="7"/>
        <v>#DIV/0!</v>
      </c>
      <c r="U52" s="38">
        <v>0</v>
      </c>
      <c r="V52" s="38">
        <v>0</v>
      </c>
      <c r="W52" s="39" t="e">
        <f t="shared" si="8"/>
        <v>#DIV/0!</v>
      </c>
      <c r="X52" s="38">
        <v>0</v>
      </c>
      <c r="Y52" s="38">
        <v>0</v>
      </c>
      <c r="Z52" s="39" t="e">
        <f t="shared" si="9"/>
        <v>#DIV/0!</v>
      </c>
      <c r="AA52" s="38">
        <v>0</v>
      </c>
      <c r="AB52" s="38">
        <v>0</v>
      </c>
      <c r="AC52" s="39" t="e">
        <f t="shared" si="10"/>
        <v>#DIV/0!</v>
      </c>
      <c r="AD52" s="38">
        <v>0</v>
      </c>
      <c r="AE52" s="38">
        <v>0</v>
      </c>
      <c r="AF52" s="39" t="e">
        <f t="shared" si="11"/>
        <v>#DIV/0!</v>
      </c>
      <c r="AG52" s="38">
        <v>0</v>
      </c>
      <c r="AH52" s="38">
        <v>0</v>
      </c>
      <c r="AI52" s="39" t="e">
        <f t="shared" si="12"/>
        <v>#DIV/0!</v>
      </c>
      <c r="AJ52" s="38">
        <v>0</v>
      </c>
      <c r="AK52" s="38">
        <v>0</v>
      </c>
      <c r="AL52" s="39" t="e">
        <f t="shared" si="13"/>
        <v>#DIV/0!</v>
      </c>
      <c r="AM52" s="38">
        <v>0</v>
      </c>
      <c r="AN52" s="38">
        <v>81.75</v>
      </c>
      <c r="AO52" s="39" t="e">
        <f t="shared" si="14"/>
        <v>#DIV/0!</v>
      </c>
      <c r="AP52" s="38">
        <f t="shared" si="15"/>
        <v>0</v>
      </c>
      <c r="AQ52" s="38">
        <f t="shared" si="15"/>
        <v>215.93</v>
      </c>
      <c r="AR52" s="39" t="e">
        <f t="shared" si="16"/>
        <v>#DIV/0!</v>
      </c>
    </row>
    <row r="53" spans="1:44" ht="24.75" customHeight="1">
      <c r="A53" s="38">
        <v>47</v>
      </c>
      <c r="B53" s="38" t="s">
        <v>57</v>
      </c>
      <c r="C53" s="38">
        <v>0</v>
      </c>
      <c r="D53" s="38">
        <v>0</v>
      </c>
      <c r="E53" s="39" t="e">
        <f t="shared" si="0"/>
        <v>#DIV/0!</v>
      </c>
      <c r="F53" s="38">
        <v>0</v>
      </c>
      <c r="G53" s="38">
        <v>0</v>
      </c>
      <c r="H53" s="39" t="e">
        <f t="shared" si="1"/>
        <v>#DIV/0!</v>
      </c>
      <c r="I53" s="38">
        <f t="shared" si="2"/>
        <v>0</v>
      </c>
      <c r="J53" s="38">
        <f t="shared" si="2"/>
        <v>0</v>
      </c>
      <c r="K53" s="39" t="e">
        <f t="shared" si="3"/>
        <v>#DIV/0!</v>
      </c>
      <c r="L53" s="38">
        <v>0</v>
      </c>
      <c r="M53" s="38">
        <v>0</v>
      </c>
      <c r="N53" s="39" t="e">
        <f t="shared" si="4"/>
        <v>#DIV/0!</v>
      </c>
      <c r="O53" s="38">
        <v>0</v>
      </c>
      <c r="P53" s="38">
        <v>0</v>
      </c>
      <c r="Q53" s="39" t="e">
        <f t="shared" si="5"/>
        <v>#DIV/0!</v>
      </c>
      <c r="R53" s="38">
        <f t="shared" si="6"/>
        <v>0</v>
      </c>
      <c r="S53" s="38">
        <f t="shared" si="6"/>
        <v>0</v>
      </c>
      <c r="T53" s="39" t="e">
        <f t="shared" si="7"/>
        <v>#DIV/0!</v>
      </c>
      <c r="U53" s="38">
        <v>0</v>
      </c>
      <c r="V53" s="38">
        <v>0</v>
      </c>
      <c r="W53" s="39" t="e">
        <f t="shared" si="8"/>
        <v>#DIV/0!</v>
      </c>
      <c r="X53" s="38">
        <v>0</v>
      </c>
      <c r="Y53" s="38">
        <v>0</v>
      </c>
      <c r="Z53" s="39" t="e">
        <f t="shared" si="9"/>
        <v>#DIV/0!</v>
      </c>
      <c r="AA53" s="38">
        <v>0</v>
      </c>
      <c r="AB53" s="38">
        <v>0</v>
      </c>
      <c r="AC53" s="39" t="e">
        <f t="shared" si="10"/>
        <v>#DIV/0!</v>
      </c>
      <c r="AD53" s="38">
        <v>0</v>
      </c>
      <c r="AE53" s="38">
        <v>0</v>
      </c>
      <c r="AF53" s="39" t="e">
        <f t="shared" si="11"/>
        <v>#DIV/0!</v>
      </c>
      <c r="AG53" s="38">
        <v>0</v>
      </c>
      <c r="AH53" s="38">
        <v>0</v>
      </c>
      <c r="AI53" s="39" t="e">
        <f t="shared" si="12"/>
        <v>#DIV/0!</v>
      </c>
      <c r="AJ53" s="38">
        <v>0</v>
      </c>
      <c r="AK53" s="38">
        <v>0</v>
      </c>
      <c r="AL53" s="39" t="e">
        <f t="shared" si="13"/>
        <v>#DIV/0!</v>
      </c>
      <c r="AM53" s="38">
        <v>0</v>
      </c>
      <c r="AN53" s="38">
        <v>0</v>
      </c>
      <c r="AO53" s="39" t="e">
        <f t="shared" si="14"/>
        <v>#DIV/0!</v>
      </c>
      <c r="AP53" s="38">
        <f t="shared" si="15"/>
        <v>0</v>
      </c>
      <c r="AQ53" s="38">
        <f t="shared" si="15"/>
        <v>0</v>
      </c>
      <c r="AR53" s="39" t="e">
        <f t="shared" si="16"/>
        <v>#DIV/0!</v>
      </c>
    </row>
    <row r="54" spans="1:44" ht="24.75" customHeight="1">
      <c r="A54" s="38">
        <v>48</v>
      </c>
      <c r="B54" s="38" t="s">
        <v>58</v>
      </c>
      <c r="C54" s="38">
        <v>0</v>
      </c>
      <c r="D54" s="38">
        <v>0</v>
      </c>
      <c r="E54" s="39" t="e">
        <f t="shared" si="0"/>
        <v>#DIV/0!</v>
      </c>
      <c r="F54" s="38">
        <v>0</v>
      </c>
      <c r="G54" s="38">
        <v>0</v>
      </c>
      <c r="H54" s="39" t="e">
        <f t="shared" si="1"/>
        <v>#DIV/0!</v>
      </c>
      <c r="I54" s="38">
        <f t="shared" si="2"/>
        <v>0</v>
      </c>
      <c r="J54" s="38">
        <f t="shared" si="2"/>
        <v>0</v>
      </c>
      <c r="K54" s="39" t="e">
        <f t="shared" si="3"/>
        <v>#DIV/0!</v>
      </c>
      <c r="L54" s="38">
        <v>0</v>
      </c>
      <c r="M54" s="38">
        <v>0</v>
      </c>
      <c r="N54" s="39" t="e">
        <f t="shared" si="4"/>
        <v>#DIV/0!</v>
      </c>
      <c r="O54" s="38">
        <v>0</v>
      </c>
      <c r="P54" s="38">
        <v>0</v>
      </c>
      <c r="Q54" s="39" t="e">
        <f t="shared" si="5"/>
        <v>#DIV/0!</v>
      </c>
      <c r="R54" s="38">
        <f t="shared" si="6"/>
        <v>0</v>
      </c>
      <c r="S54" s="38">
        <f t="shared" si="6"/>
        <v>0</v>
      </c>
      <c r="T54" s="39" t="e">
        <f t="shared" si="7"/>
        <v>#DIV/0!</v>
      </c>
      <c r="U54" s="38">
        <v>0</v>
      </c>
      <c r="V54" s="38">
        <v>0</v>
      </c>
      <c r="W54" s="39" t="e">
        <f t="shared" si="8"/>
        <v>#DIV/0!</v>
      </c>
      <c r="X54" s="38">
        <v>0</v>
      </c>
      <c r="Y54" s="38">
        <v>0</v>
      </c>
      <c r="Z54" s="39" t="e">
        <f t="shared" si="9"/>
        <v>#DIV/0!</v>
      </c>
      <c r="AA54" s="38">
        <v>0</v>
      </c>
      <c r="AB54" s="38">
        <v>0</v>
      </c>
      <c r="AC54" s="39" t="e">
        <f t="shared" si="10"/>
        <v>#DIV/0!</v>
      </c>
      <c r="AD54" s="38">
        <v>0</v>
      </c>
      <c r="AE54" s="38">
        <v>0</v>
      </c>
      <c r="AF54" s="39" t="e">
        <f t="shared" si="11"/>
        <v>#DIV/0!</v>
      </c>
      <c r="AG54" s="38">
        <v>0</v>
      </c>
      <c r="AH54" s="38">
        <v>0</v>
      </c>
      <c r="AI54" s="39" t="e">
        <f t="shared" si="12"/>
        <v>#DIV/0!</v>
      </c>
      <c r="AJ54" s="38">
        <v>0</v>
      </c>
      <c r="AK54" s="38">
        <v>0</v>
      </c>
      <c r="AL54" s="39" t="e">
        <f t="shared" si="13"/>
        <v>#DIV/0!</v>
      </c>
      <c r="AM54" s="38">
        <v>0</v>
      </c>
      <c r="AN54" s="38">
        <v>0</v>
      </c>
      <c r="AO54" s="39" t="e">
        <f t="shared" si="14"/>
        <v>#DIV/0!</v>
      </c>
      <c r="AP54" s="38">
        <f t="shared" si="15"/>
        <v>0</v>
      </c>
      <c r="AQ54" s="38">
        <f t="shared" si="15"/>
        <v>0</v>
      </c>
      <c r="AR54" s="39" t="e">
        <f t="shared" si="16"/>
        <v>#DIV/0!</v>
      </c>
    </row>
    <row r="55" spans="1:44" ht="24.75" customHeight="1">
      <c r="A55" s="38">
        <v>49</v>
      </c>
      <c r="B55" s="38" t="s">
        <v>59</v>
      </c>
      <c r="C55" s="38">
        <v>0</v>
      </c>
      <c r="D55" s="38">
        <v>0</v>
      </c>
      <c r="E55" s="39" t="e">
        <f t="shared" si="0"/>
        <v>#DIV/0!</v>
      </c>
      <c r="F55" s="38">
        <v>0</v>
      </c>
      <c r="G55" s="38">
        <v>0</v>
      </c>
      <c r="H55" s="39" t="e">
        <f t="shared" si="1"/>
        <v>#DIV/0!</v>
      </c>
      <c r="I55" s="38">
        <f t="shared" si="2"/>
        <v>0</v>
      </c>
      <c r="J55" s="38">
        <f t="shared" si="2"/>
        <v>0</v>
      </c>
      <c r="K55" s="39" t="e">
        <f t="shared" si="3"/>
        <v>#DIV/0!</v>
      </c>
      <c r="L55" s="38">
        <v>0</v>
      </c>
      <c r="M55" s="38">
        <v>0</v>
      </c>
      <c r="N55" s="39" t="e">
        <f t="shared" si="4"/>
        <v>#DIV/0!</v>
      </c>
      <c r="O55" s="38">
        <v>0</v>
      </c>
      <c r="P55" s="38">
        <v>0</v>
      </c>
      <c r="Q55" s="39" t="e">
        <f t="shared" si="5"/>
        <v>#DIV/0!</v>
      </c>
      <c r="R55" s="38">
        <f t="shared" si="6"/>
        <v>0</v>
      </c>
      <c r="S55" s="38">
        <f t="shared" si="6"/>
        <v>0</v>
      </c>
      <c r="T55" s="39" t="e">
        <f t="shared" si="7"/>
        <v>#DIV/0!</v>
      </c>
      <c r="U55" s="38">
        <v>0</v>
      </c>
      <c r="V55" s="38">
        <v>0</v>
      </c>
      <c r="W55" s="39" t="e">
        <f t="shared" si="8"/>
        <v>#DIV/0!</v>
      </c>
      <c r="X55" s="38">
        <v>0</v>
      </c>
      <c r="Y55" s="38">
        <v>0</v>
      </c>
      <c r="Z55" s="39" t="e">
        <f t="shared" si="9"/>
        <v>#DIV/0!</v>
      </c>
      <c r="AA55" s="38">
        <v>0</v>
      </c>
      <c r="AB55" s="38">
        <v>0</v>
      </c>
      <c r="AC55" s="39" t="e">
        <f t="shared" si="10"/>
        <v>#DIV/0!</v>
      </c>
      <c r="AD55" s="38">
        <v>0</v>
      </c>
      <c r="AE55" s="38">
        <v>0</v>
      </c>
      <c r="AF55" s="39" t="e">
        <f t="shared" si="11"/>
        <v>#DIV/0!</v>
      </c>
      <c r="AG55" s="38">
        <v>0</v>
      </c>
      <c r="AH55" s="38">
        <v>0</v>
      </c>
      <c r="AI55" s="39" t="e">
        <f t="shared" si="12"/>
        <v>#DIV/0!</v>
      </c>
      <c r="AJ55" s="38">
        <v>0</v>
      </c>
      <c r="AK55" s="38">
        <v>0</v>
      </c>
      <c r="AL55" s="39" t="e">
        <f t="shared" si="13"/>
        <v>#DIV/0!</v>
      </c>
      <c r="AM55" s="38">
        <v>0</v>
      </c>
      <c r="AN55" s="38">
        <v>0</v>
      </c>
      <c r="AO55" s="39" t="e">
        <f t="shared" si="14"/>
        <v>#DIV/0!</v>
      </c>
      <c r="AP55" s="38">
        <f t="shared" si="15"/>
        <v>0</v>
      </c>
      <c r="AQ55" s="38">
        <f t="shared" si="15"/>
        <v>0</v>
      </c>
      <c r="AR55" s="39" t="e">
        <f t="shared" si="16"/>
        <v>#DIV/0!</v>
      </c>
    </row>
    <row r="56" spans="1:44" s="43" customFormat="1" ht="24.75" customHeight="1">
      <c r="A56" s="40"/>
      <c r="B56" s="41" t="s">
        <v>60</v>
      </c>
      <c r="C56" s="41">
        <f t="shared" ref="C56:AQ56" si="17">SUM(C7:C55)</f>
        <v>71923.650000000023</v>
      </c>
      <c r="D56" s="41">
        <f t="shared" si="17"/>
        <v>42554.820000000007</v>
      </c>
      <c r="E56" s="42">
        <f t="shared" si="0"/>
        <v>59.166657976896317</v>
      </c>
      <c r="F56" s="41">
        <f t="shared" si="17"/>
        <v>32038.550000000003</v>
      </c>
      <c r="G56" s="41">
        <f t="shared" si="17"/>
        <v>25529.430000000008</v>
      </c>
      <c r="H56" s="42">
        <f t="shared" si="1"/>
        <v>79.68347506363429</v>
      </c>
      <c r="I56" s="41">
        <f t="shared" si="17"/>
        <v>103962.20000000001</v>
      </c>
      <c r="J56" s="41">
        <f t="shared" si="17"/>
        <v>68084.249999999971</v>
      </c>
      <c r="K56" s="42">
        <f t="shared" si="3"/>
        <v>65.489427888213186</v>
      </c>
      <c r="L56" s="41">
        <f t="shared" si="17"/>
        <v>6085.45</v>
      </c>
      <c r="M56" s="41">
        <f t="shared" si="17"/>
        <v>506.3</v>
      </c>
      <c r="N56" s="42">
        <f t="shared" si="4"/>
        <v>8.3198448758924979</v>
      </c>
      <c r="O56" s="41">
        <f t="shared" si="17"/>
        <v>15945.719999999996</v>
      </c>
      <c r="P56" s="41">
        <f t="shared" si="17"/>
        <v>11585.55</v>
      </c>
      <c r="Q56" s="42">
        <f t="shared" si="5"/>
        <v>72.656173568832287</v>
      </c>
      <c r="R56" s="41">
        <f t="shared" si="17"/>
        <v>125993.37000000004</v>
      </c>
      <c r="S56" s="41">
        <f t="shared" si="17"/>
        <v>80176.099999999991</v>
      </c>
      <c r="T56" s="42">
        <f t="shared" si="7"/>
        <v>63.635173819066807</v>
      </c>
      <c r="U56" s="41">
        <f t="shared" si="17"/>
        <v>111828.93000000004</v>
      </c>
      <c r="V56" s="41">
        <f t="shared" si="17"/>
        <v>56279.420000000006</v>
      </c>
      <c r="W56" s="42">
        <f t="shared" si="8"/>
        <v>50.326351150815796</v>
      </c>
      <c r="X56" s="41">
        <f t="shared" si="17"/>
        <v>3627.81</v>
      </c>
      <c r="Y56" s="41">
        <f t="shared" si="17"/>
        <v>258.77999999999997</v>
      </c>
      <c r="Z56" s="42">
        <f t="shared" si="9"/>
        <v>7.1332291382404254</v>
      </c>
      <c r="AA56" s="41">
        <f t="shared" si="17"/>
        <v>5969.92</v>
      </c>
      <c r="AB56" s="41">
        <f t="shared" si="17"/>
        <v>935.5899999999998</v>
      </c>
      <c r="AC56" s="42">
        <f t="shared" si="10"/>
        <v>15.671734294596909</v>
      </c>
      <c r="AD56" s="41">
        <f t="shared" si="17"/>
        <v>30165.340000000007</v>
      </c>
      <c r="AE56" s="41">
        <f t="shared" si="17"/>
        <v>5991.8900000000031</v>
      </c>
      <c r="AF56" s="42">
        <f t="shared" si="11"/>
        <v>19.863492339221111</v>
      </c>
      <c r="AG56" s="41">
        <f t="shared" si="17"/>
        <v>2201.389999999999</v>
      </c>
      <c r="AH56" s="41">
        <f t="shared" si="17"/>
        <v>41.680000000000007</v>
      </c>
      <c r="AI56" s="42">
        <f t="shared" si="12"/>
        <v>1.8933492020950411</v>
      </c>
      <c r="AJ56" s="41">
        <f t="shared" si="17"/>
        <v>3111.2200000000003</v>
      </c>
      <c r="AK56" s="41">
        <f t="shared" si="17"/>
        <v>122.20000000000002</v>
      </c>
      <c r="AL56" s="42">
        <f t="shared" si="13"/>
        <v>3.9277196726685997</v>
      </c>
      <c r="AM56" s="41">
        <f t="shared" si="17"/>
        <v>9498.4999999999982</v>
      </c>
      <c r="AN56" s="41">
        <f t="shared" si="17"/>
        <v>5152.2099999999991</v>
      </c>
      <c r="AO56" s="42">
        <f t="shared" si="14"/>
        <v>54.242354055903562</v>
      </c>
      <c r="AP56" s="41">
        <f t="shared" si="17"/>
        <v>292396.48000000004</v>
      </c>
      <c r="AQ56" s="41">
        <f t="shared" si="17"/>
        <v>148957.87000000002</v>
      </c>
      <c r="AR56" s="42">
        <f t="shared" si="16"/>
        <v>50.943797271430903</v>
      </c>
    </row>
  </sheetData>
  <mergeCells count="19">
    <mergeCell ref="C5:E5"/>
    <mergeCell ref="F5:H5"/>
    <mergeCell ref="I5:K5"/>
    <mergeCell ref="L5:N5"/>
    <mergeCell ref="O5:Q5"/>
    <mergeCell ref="B1:AR1"/>
    <mergeCell ref="C3:K3"/>
    <mergeCell ref="L3:W3"/>
    <mergeCell ref="X3:AF3"/>
    <mergeCell ref="AG3:AR3"/>
    <mergeCell ref="AJ5:AL5"/>
    <mergeCell ref="AM5:AO5"/>
    <mergeCell ref="AP5:AR5"/>
    <mergeCell ref="R5:T5"/>
    <mergeCell ref="U5:W5"/>
    <mergeCell ref="X5:Z5"/>
    <mergeCell ref="AA5:AC5"/>
    <mergeCell ref="AD5:AF5"/>
    <mergeCell ref="AG5:AI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workbookViewId="0">
      <selection activeCell="B18" sqref="B18"/>
    </sheetView>
  </sheetViews>
  <sheetFormatPr defaultRowHeight="20.25"/>
  <cols>
    <col min="1" max="1" width="10" style="46" customWidth="1"/>
    <col min="2" max="2" width="47.5703125" style="46" customWidth="1"/>
    <col min="3" max="3" width="16.28515625" style="46" bestFit="1" customWidth="1"/>
    <col min="4" max="4" width="21.85546875" style="46" bestFit="1" customWidth="1"/>
    <col min="5" max="5" width="14" style="59" bestFit="1" customWidth="1"/>
    <col min="6" max="6" width="16.28515625" style="46" bestFit="1" customWidth="1"/>
    <col min="7" max="7" width="21.85546875" style="46" bestFit="1" customWidth="1"/>
    <col min="8" max="8" width="12.85546875" style="59" bestFit="1" customWidth="1"/>
    <col min="9" max="9" width="17" style="46" bestFit="1" customWidth="1"/>
    <col min="10" max="10" width="21.85546875" style="46" bestFit="1" customWidth="1"/>
    <col min="11" max="11" width="12.85546875" style="59" bestFit="1" customWidth="1"/>
    <col min="12" max="12" width="17" style="46" bestFit="1" customWidth="1"/>
    <col min="13" max="13" width="21.85546875" style="46" bestFit="1" customWidth="1"/>
    <col min="14" max="14" width="14" style="59" bestFit="1" customWidth="1"/>
    <col min="15" max="15" width="19" style="46" bestFit="1" customWidth="1"/>
    <col min="16" max="16" width="21.85546875" style="46" bestFit="1" customWidth="1"/>
    <col min="17" max="17" width="14" style="59" bestFit="1" customWidth="1"/>
    <col min="18" max="18" width="19" style="46" bestFit="1" customWidth="1"/>
    <col min="19" max="19" width="21.85546875" style="46" bestFit="1" customWidth="1"/>
    <col min="20" max="20" width="14" style="59" bestFit="1" customWidth="1"/>
    <col min="21" max="16384" width="9.140625" style="46"/>
  </cols>
  <sheetData>
    <row r="1" spans="1:20" ht="4.5" customHeight="1">
      <c r="A1" s="45"/>
      <c r="B1" s="454"/>
      <c r="C1" s="455"/>
      <c r="D1" s="455"/>
      <c r="E1" s="455"/>
      <c r="F1" s="455"/>
      <c r="G1" s="455"/>
      <c r="H1" s="455"/>
      <c r="I1" s="455"/>
      <c r="J1" s="455"/>
      <c r="K1" s="455"/>
      <c r="L1" s="455"/>
      <c r="M1" s="455"/>
      <c r="N1" s="455"/>
      <c r="O1" s="455"/>
      <c r="P1" s="455"/>
      <c r="Q1" s="455"/>
      <c r="R1" s="455"/>
      <c r="S1" s="455"/>
      <c r="T1" s="455"/>
    </row>
    <row r="2" spans="1:20" ht="3.75" customHeight="1">
      <c r="A2" s="45"/>
      <c r="B2" s="456"/>
      <c r="C2" s="456"/>
      <c r="D2" s="456"/>
      <c r="E2" s="456"/>
      <c r="F2" s="456"/>
      <c r="G2" s="456"/>
      <c r="H2" s="456"/>
      <c r="I2" s="456"/>
      <c r="J2" s="456"/>
      <c r="K2" s="456"/>
      <c r="L2" s="456"/>
      <c r="M2" s="456"/>
      <c r="N2" s="456"/>
      <c r="O2" s="456"/>
      <c r="P2" s="456"/>
      <c r="Q2" s="456"/>
      <c r="R2" s="456"/>
      <c r="S2" s="456"/>
      <c r="T2" s="456"/>
    </row>
    <row r="3" spans="1:20" ht="36" customHeight="1">
      <c r="A3" s="45"/>
      <c r="B3" s="47" t="s">
        <v>2</v>
      </c>
      <c r="C3" s="443" t="s">
        <v>91</v>
      </c>
      <c r="D3" s="444"/>
      <c r="E3" s="444"/>
      <c r="F3" s="444"/>
      <c r="G3" s="444"/>
      <c r="H3" s="444"/>
      <c r="I3" s="444"/>
      <c r="J3" s="444"/>
      <c r="K3" s="445"/>
      <c r="L3" s="443" t="s">
        <v>91</v>
      </c>
      <c r="M3" s="444"/>
      <c r="N3" s="444"/>
      <c r="O3" s="444"/>
      <c r="P3" s="444"/>
      <c r="Q3" s="444"/>
      <c r="R3" s="444"/>
      <c r="S3" s="444"/>
      <c r="T3" s="445"/>
    </row>
    <row r="4" spans="1:20">
      <c r="A4" s="48"/>
      <c r="B4" s="49" t="s">
        <v>69</v>
      </c>
      <c r="C4" s="49"/>
      <c r="D4" s="49"/>
      <c r="E4" s="49"/>
      <c r="F4" s="49"/>
      <c r="G4" s="49"/>
      <c r="H4" s="49"/>
      <c r="I4" s="49"/>
      <c r="J4" s="49"/>
      <c r="K4" s="49"/>
      <c r="L4" s="49"/>
      <c r="M4" s="49"/>
      <c r="N4" s="49"/>
      <c r="O4" s="49"/>
      <c r="P4" s="49"/>
      <c r="Q4" s="49"/>
      <c r="R4" s="49"/>
      <c r="S4" s="49"/>
      <c r="T4" s="49"/>
    </row>
    <row r="5" spans="1:20" s="50" customFormat="1">
      <c r="A5" s="457" t="s">
        <v>70</v>
      </c>
      <c r="B5" s="459" t="s">
        <v>71</v>
      </c>
      <c r="C5" s="452" t="s">
        <v>92</v>
      </c>
      <c r="D5" s="453"/>
      <c r="E5" s="453"/>
      <c r="F5" s="453" t="s">
        <v>80</v>
      </c>
      <c r="G5" s="453"/>
      <c r="H5" s="453"/>
      <c r="I5" s="453" t="s">
        <v>81</v>
      </c>
      <c r="J5" s="453"/>
      <c r="K5" s="453"/>
      <c r="L5" s="453" t="s">
        <v>93</v>
      </c>
      <c r="M5" s="453"/>
      <c r="N5" s="453"/>
      <c r="O5" s="450" t="s">
        <v>84</v>
      </c>
      <c r="P5" s="451"/>
      <c r="Q5" s="452"/>
      <c r="R5" s="453" t="s">
        <v>94</v>
      </c>
      <c r="S5" s="453"/>
      <c r="T5" s="453"/>
    </row>
    <row r="6" spans="1:20">
      <c r="A6" s="458"/>
      <c r="B6" s="459"/>
      <c r="C6" s="51" t="s">
        <v>86</v>
      </c>
      <c r="D6" s="52" t="s">
        <v>87</v>
      </c>
      <c r="E6" s="53" t="s">
        <v>90</v>
      </c>
      <c r="F6" s="52" t="s">
        <v>86</v>
      </c>
      <c r="G6" s="52" t="s">
        <v>87</v>
      </c>
      <c r="H6" s="53" t="s">
        <v>88</v>
      </c>
      <c r="I6" s="52" t="s">
        <v>86</v>
      </c>
      <c r="J6" s="52" t="s">
        <v>87</v>
      </c>
      <c r="K6" s="53" t="s">
        <v>88</v>
      </c>
      <c r="L6" s="52" t="s">
        <v>86</v>
      </c>
      <c r="M6" s="52" t="s">
        <v>87</v>
      </c>
      <c r="N6" s="53" t="s">
        <v>88</v>
      </c>
      <c r="O6" s="52" t="s">
        <v>86</v>
      </c>
      <c r="P6" s="52" t="s">
        <v>87</v>
      </c>
      <c r="Q6" s="53" t="s">
        <v>88</v>
      </c>
      <c r="R6" s="52" t="s">
        <v>86</v>
      </c>
      <c r="S6" s="52" t="s">
        <v>87</v>
      </c>
      <c r="T6" s="53" t="s">
        <v>88</v>
      </c>
    </row>
    <row r="7" spans="1:20">
      <c r="A7" s="48">
        <v>1</v>
      </c>
      <c r="B7" s="48" t="s">
        <v>11</v>
      </c>
      <c r="C7" s="48">
        <v>285.68</v>
      </c>
      <c r="D7" s="48">
        <v>63.17</v>
      </c>
      <c r="E7" s="54">
        <f>D7/C7*100</f>
        <v>22.112153458415008</v>
      </c>
      <c r="F7" s="48">
        <v>369.76</v>
      </c>
      <c r="G7" s="48">
        <v>373.04</v>
      </c>
      <c r="H7" s="54">
        <f>G7/F7*100</f>
        <v>100.88706187797492</v>
      </c>
      <c r="I7" s="48">
        <v>1901.08</v>
      </c>
      <c r="J7" s="48">
        <v>12122.69</v>
      </c>
      <c r="K7" s="54">
        <f>J7/I7*100</f>
        <v>637.67384854924569</v>
      </c>
      <c r="L7" s="48">
        <v>2722.15</v>
      </c>
      <c r="M7" s="48">
        <v>1996.38</v>
      </c>
      <c r="N7" s="54">
        <f>M7/L7*100</f>
        <v>73.338353874694633</v>
      </c>
      <c r="O7" s="48">
        <v>20815.36</v>
      </c>
      <c r="P7" s="48">
        <v>18547.23</v>
      </c>
      <c r="Q7" s="54">
        <f>P7/O7*100</f>
        <v>89.103575436600664</v>
      </c>
      <c r="R7" s="48">
        <f>C7+F7+I7+L7+O7</f>
        <v>26094.03</v>
      </c>
      <c r="S7" s="48">
        <f>D7+G7+J7+M7+P7</f>
        <v>33102.51</v>
      </c>
      <c r="T7" s="54">
        <f>S7/R7*100</f>
        <v>126.85855730218753</v>
      </c>
    </row>
    <row r="8" spans="1:20">
      <c r="A8" s="48">
        <v>2</v>
      </c>
      <c r="B8" s="48" t="s">
        <v>12</v>
      </c>
      <c r="C8" s="48">
        <v>518.20000000000005</v>
      </c>
      <c r="D8" s="48">
        <v>25.59</v>
      </c>
      <c r="E8" s="54">
        <f t="shared" ref="E8:E56" si="0">D8/C8*100</f>
        <v>4.938247780779621</v>
      </c>
      <c r="F8" s="48">
        <v>616.63</v>
      </c>
      <c r="G8" s="48">
        <v>0</v>
      </c>
      <c r="H8" s="54">
        <f t="shared" ref="H8:H56" si="1">G8/F8*100</f>
        <v>0</v>
      </c>
      <c r="I8" s="48">
        <v>2720.43</v>
      </c>
      <c r="J8" s="48">
        <v>4967.21</v>
      </c>
      <c r="K8" s="54">
        <f t="shared" ref="K8:K56" si="2">J8/I8*100</f>
        <v>182.58914950945254</v>
      </c>
      <c r="L8" s="48">
        <v>3447.7</v>
      </c>
      <c r="M8" s="48">
        <v>386.04</v>
      </c>
      <c r="N8" s="54">
        <f t="shared" ref="N8:N56" si="3">M8/L8*100</f>
        <v>11.197029903993968</v>
      </c>
      <c r="O8" s="48">
        <v>21914.92</v>
      </c>
      <c r="P8" s="48">
        <v>26509.21</v>
      </c>
      <c r="Q8" s="54">
        <f t="shared" ref="Q8:Q56" si="4">P8/O8*100</f>
        <v>120.96421068386287</v>
      </c>
      <c r="R8" s="48">
        <f t="shared" ref="R8:S55" si="5">C8+F8+I8+L8+O8</f>
        <v>29217.879999999997</v>
      </c>
      <c r="S8" s="48">
        <f t="shared" si="5"/>
        <v>31888.05</v>
      </c>
      <c r="T8" s="54">
        <f t="shared" ref="T8:T56" si="6">S8/R8*100</f>
        <v>109.13882184470604</v>
      </c>
    </row>
    <row r="9" spans="1:20">
      <c r="A9" s="48">
        <v>3</v>
      </c>
      <c r="B9" s="48" t="s">
        <v>13</v>
      </c>
      <c r="C9" s="48">
        <v>88.78</v>
      </c>
      <c r="D9" s="48">
        <v>0</v>
      </c>
      <c r="E9" s="54">
        <f t="shared" si="0"/>
        <v>0</v>
      </c>
      <c r="F9" s="48">
        <v>181.05</v>
      </c>
      <c r="G9" s="48">
        <v>43.35</v>
      </c>
      <c r="H9" s="54">
        <f t="shared" si="1"/>
        <v>23.943661971830984</v>
      </c>
      <c r="I9" s="48">
        <v>1287.29</v>
      </c>
      <c r="J9" s="48">
        <v>957.4</v>
      </c>
      <c r="K9" s="54">
        <f t="shared" si="2"/>
        <v>74.373295838544536</v>
      </c>
      <c r="L9" s="48">
        <v>1638.5</v>
      </c>
      <c r="M9" s="48">
        <v>1392.56</v>
      </c>
      <c r="N9" s="54">
        <f t="shared" si="3"/>
        <v>84.989929813854133</v>
      </c>
      <c r="O9" s="48">
        <v>13096.61</v>
      </c>
      <c r="P9" s="48">
        <v>10127.48</v>
      </c>
      <c r="Q9" s="54">
        <f t="shared" si="4"/>
        <v>77.329018730801323</v>
      </c>
      <c r="R9" s="48">
        <f t="shared" si="5"/>
        <v>16292.23</v>
      </c>
      <c r="S9" s="48">
        <f t="shared" si="5"/>
        <v>12520.789999999999</v>
      </c>
      <c r="T9" s="54">
        <f t="shared" si="6"/>
        <v>76.851296599667435</v>
      </c>
    </row>
    <row r="10" spans="1:20">
      <c r="A10" s="48">
        <v>4</v>
      </c>
      <c r="B10" s="48" t="s">
        <v>14</v>
      </c>
      <c r="C10" s="48">
        <v>100.36</v>
      </c>
      <c r="D10" s="48">
        <v>50.36</v>
      </c>
      <c r="E10" s="54">
        <f t="shared" si="0"/>
        <v>50.179354324432047</v>
      </c>
      <c r="F10" s="48">
        <v>191.79</v>
      </c>
      <c r="G10" s="48">
        <v>89.11</v>
      </c>
      <c r="H10" s="54">
        <f t="shared" si="1"/>
        <v>46.462276448198551</v>
      </c>
      <c r="I10" s="48">
        <v>1278.03</v>
      </c>
      <c r="J10" s="48">
        <v>1290.3599999999999</v>
      </c>
      <c r="K10" s="54">
        <f t="shared" si="2"/>
        <v>100.96476608530315</v>
      </c>
      <c r="L10" s="48">
        <v>1690.83</v>
      </c>
      <c r="M10" s="48">
        <v>489.77</v>
      </c>
      <c r="N10" s="54">
        <f t="shared" si="3"/>
        <v>28.966247345978012</v>
      </c>
      <c r="O10" s="48">
        <v>12938.29</v>
      </c>
      <c r="P10" s="48">
        <v>13018.48</v>
      </c>
      <c r="Q10" s="54">
        <f t="shared" si="4"/>
        <v>100.6197882409499</v>
      </c>
      <c r="R10" s="48">
        <f t="shared" si="5"/>
        <v>16199.300000000001</v>
      </c>
      <c r="S10" s="48">
        <f t="shared" si="5"/>
        <v>14938.08</v>
      </c>
      <c r="T10" s="54">
        <f t="shared" si="6"/>
        <v>92.214354941262883</v>
      </c>
    </row>
    <row r="11" spans="1:20">
      <c r="A11" s="48">
        <v>5</v>
      </c>
      <c r="B11" s="48" t="s">
        <v>15</v>
      </c>
      <c r="C11" s="48">
        <v>20.3</v>
      </c>
      <c r="D11" s="48">
        <v>0</v>
      </c>
      <c r="E11" s="54">
        <f t="shared" si="0"/>
        <v>0</v>
      </c>
      <c r="F11" s="48">
        <v>56.5</v>
      </c>
      <c r="G11" s="48">
        <v>11.06</v>
      </c>
      <c r="H11" s="54">
        <f t="shared" si="1"/>
        <v>19.575221238938052</v>
      </c>
      <c r="I11" s="48">
        <v>795.16</v>
      </c>
      <c r="J11" s="48">
        <v>365.33</v>
      </c>
      <c r="K11" s="54">
        <f t="shared" si="2"/>
        <v>45.944212485537498</v>
      </c>
      <c r="L11" s="48">
        <v>710.77</v>
      </c>
      <c r="M11" s="48">
        <v>94.22</v>
      </c>
      <c r="N11" s="54">
        <f t="shared" si="3"/>
        <v>13.256046259690196</v>
      </c>
      <c r="O11" s="48">
        <v>3809.93</v>
      </c>
      <c r="P11" s="48">
        <v>7375.62</v>
      </c>
      <c r="Q11" s="54">
        <f t="shared" si="4"/>
        <v>193.58938353198093</v>
      </c>
      <c r="R11" s="48">
        <f t="shared" si="5"/>
        <v>5392.66</v>
      </c>
      <c r="S11" s="48">
        <f t="shared" si="5"/>
        <v>7846.23</v>
      </c>
      <c r="T11" s="54">
        <f t="shared" si="6"/>
        <v>145.49832550170046</v>
      </c>
    </row>
    <row r="12" spans="1:20">
      <c r="A12" s="48">
        <v>6</v>
      </c>
      <c r="B12" s="48" t="s">
        <v>16</v>
      </c>
      <c r="C12" s="48">
        <v>8.14</v>
      </c>
      <c r="D12" s="48">
        <v>0</v>
      </c>
      <c r="E12" s="54">
        <f t="shared" si="0"/>
        <v>0</v>
      </c>
      <c r="F12" s="48">
        <v>32.53</v>
      </c>
      <c r="G12" s="48">
        <v>4.8099999999999996</v>
      </c>
      <c r="H12" s="54">
        <f t="shared" si="1"/>
        <v>14.786351060559483</v>
      </c>
      <c r="I12" s="48">
        <v>334.63</v>
      </c>
      <c r="J12" s="48">
        <v>167.28</v>
      </c>
      <c r="K12" s="54">
        <f t="shared" si="2"/>
        <v>49.989540686728631</v>
      </c>
      <c r="L12" s="48">
        <v>375.35</v>
      </c>
      <c r="M12" s="48">
        <v>5.05</v>
      </c>
      <c r="N12" s="54">
        <f t="shared" si="3"/>
        <v>1.3454109497802049</v>
      </c>
      <c r="O12" s="48">
        <v>1762.09</v>
      </c>
      <c r="P12" s="48">
        <v>1851.21</v>
      </c>
      <c r="Q12" s="54">
        <f t="shared" si="4"/>
        <v>105.05763042750371</v>
      </c>
      <c r="R12" s="48">
        <f t="shared" si="5"/>
        <v>2512.7399999999998</v>
      </c>
      <c r="S12" s="48">
        <f t="shared" si="5"/>
        <v>2028.3500000000001</v>
      </c>
      <c r="T12" s="54">
        <f t="shared" si="6"/>
        <v>80.722637439607766</v>
      </c>
    </row>
    <row r="13" spans="1:20">
      <c r="A13" s="48">
        <v>7</v>
      </c>
      <c r="B13" s="48" t="s">
        <v>17</v>
      </c>
      <c r="C13" s="48">
        <v>13.82</v>
      </c>
      <c r="D13" s="48">
        <v>0</v>
      </c>
      <c r="E13" s="54">
        <f t="shared" si="0"/>
        <v>0</v>
      </c>
      <c r="F13" s="48">
        <v>51.14</v>
      </c>
      <c r="G13" s="48">
        <v>0.06</v>
      </c>
      <c r="H13" s="54">
        <f t="shared" si="1"/>
        <v>0.11732499022291748</v>
      </c>
      <c r="I13" s="48">
        <v>351.01</v>
      </c>
      <c r="J13" s="48">
        <v>1.1399999999999999</v>
      </c>
      <c r="K13" s="54">
        <f t="shared" si="2"/>
        <v>0.32477707187829402</v>
      </c>
      <c r="L13" s="48">
        <v>278.52</v>
      </c>
      <c r="M13" s="48">
        <v>333.47</v>
      </c>
      <c r="N13" s="54">
        <f t="shared" si="3"/>
        <v>119.72928335487578</v>
      </c>
      <c r="O13" s="48">
        <v>3501.99</v>
      </c>
      <c r="P13" s="48">
        <v>582.5</v>
      </c>
      <c r="Q13" s="54">
        <f t="shared" si="4"/>
        <v>16.633399866932802</v>
      </c>
      <c r="R13" s="48">
        <f t="shared" si="5"/>
        <v>4196.4799999999996</v>
      </c>
      <c r="S13" s="48">
        <f t="shared" si="5"/>
        <v>917.17000000000007</v>
      </c>
      <c r="T13" s="54">
        <f t="shared" si="6"/>
        <v>21.855698108891268</v>
      </c>
    </row>
    <row r="14" spans="1:20">
      <c r="A14" s="48">
        <v>8</v>
      </c>
      <c r="B14" s="48" t="s">
        <v>18</v>
      </c>
      <c r="C14" s="48">
        <v>25.85</v>
      </c>
      <c r="D14" s="48">
        <v>0</v>
      </c>
      <c r="E14" s="54">
        <f t="shared" si="0"/>
        <v>0</v>
      </c>
      <c r="F14" s="48">
        <v>70.790000000000006</v>
      </c>
      <c r="G14" s="48">
        <v>0</v>
      </c>
      <c r="H14" s="54">
        <f t="shared" si="1"/>
        <v>0</v>
      </c>
      <c r="I14" s="48">
        <v>792.74</v>
      </c>
      <c r="J14" s="48">
        <v>254.35</v>
      </c>
      <c r="K14" s="54">
        <f t="shared" si="2"/>
        <v>32.084920654943609</v>
      </c>
      <c r="L14" s="48">
        <v>737.37</v>
      </c>
      <c r="M14" s="48">
        <v>860.65</v>
      </c>
      <c r="N14" s="54">
        <f t="shared" si="3"/>
        <v>116.71887926007297</v>
      </c>
      <c r="O14" s="48">
        <v>5508.84</v>
      </c>
      <c r="P14" s="48">
        <v>301.83999999999997</v>
      </c>
      <c r="Q14" s="54">
        <f t="shared" si="4"/>
        <v>5.4791934418135204</v>
      </c>
      <c r="R14" s="48">
        <f t="shared" si="5"/>
        <v>7135.59</v>
      </c>
      <c r="S14" s="48">
        <f t="shared" si="5"/>
        <v>1416.84</v>
      </c>
      <c r="T14" s="54">
        <f t="shared" si="6"/>
        <v>19.855961455184502</v>
      </c>
    </row>
    <row r="15" spans="1:20">
      <c r="A15" s="48">
        <v>9</v>
      </c>
      <c r="B15" s="48" t="s">
        <v>19</v>
      </c>
      <c r="C15" s="48">
        <v>44.26</v>
      </c>
      <c r="D15" s="48">
        <v>0.03</v>
      </c>
      <c r="E15" s="54">
        <f t="shared" si="0"/>
        <v>6.7781292363307738E-2</v>
      </c>
      <c r="F15" s="48">
        <v>59.03</v>
      </c>
      <c r="G15" s="48">
        <v>2.14</v>
      </c>
      <c r="H15" s="54">
        <f t="shared" si="1"/>
        <v>3.6252752837540236</v>
      </c>
      <c r="I15" s="48">
        <v>489.3</v>
      </c>
      <c r="J15" s="48">
        <v>100.21</v>
      </c>
      <c r="K15" s="54">
        <f t="shared" si="2"/>
        <v>20.480277948089103</v>
      </c>
      <c r="L15" s="48">
        <v>583.51</v>
      </c>
      <c r="M15" s="48">
        <v>6.73</v>
      </c>
      <c r="N15" s="54">
        <f t="shared" si="3"/>
        <v>1.1533649808915014</v>
      </c>
      <c r="O15" s="48">
        <v>4129.82</v>
      </c>
      <c r="P15" s="48">
        <v>387.52</v>
      </c>
      <c r="Q15" s="54">
        <f t="shared" si="4"/>
        <v>9.3834598118077786</v>
      </c>
      <c r="R15" s="48">
        <f t="shared" si="5"/>
        <v>5305.92</v>
      </c>
      <c r="S15" s="48">
        <f t="shared" si="5"/>
        <v>496.63</v>
      </c>
      <c r="T15" s="54">
        <f t="shared" si="6"/>
        <v>9.3599225016585237</v>
      </c>
    </row>
    <row r="16" spans="1:20">
      <c r="A16" s="48">
        <v>10</v>
      </c>
      <c r="B16" s="48" t="s">
        <v>20</v>
      </c>
      <c r="C16" s="48">
        <v>28.12</v>
      </c>
      <c r="D16" s="48">
        <v>0.09</v>
      </c>
      <c r="E16" s="54">
        <f t="shared" si="0"/>
        <v>0.32005689900426743</v>
      </c>
      <c r="F16" s="48">
        <v>60.6</v>
      </c>
      <c r="G16" s="48">
        <v>11.01</v>
      </c>
      <c r="H16" s="54">
        <f t="shared" si="1"/>
        <v>18.168316831683168</v>
      </c>
      <c r="I16" s="48">
        <v>958.44</v>
      </c>
      <c r="J16" s="48">
        <v>332.94</v>
      </c>
      <c r="K16" s="54">
        <f t="shared" si="2"/>
        <v>34.737698760485785</v>
      </c>
      <c r="L16" s="48">
        <v>613.08000000000004</v>
      </c>
      <c r="M16" s="48">
        <v>44.67</v>
      </c>
      <c r="N16" s="54">
        <f t="shared" si="3"/>
        <v>7.2861616754746521</v>
      </c>
      <c r="O16" s="48">
        <v>6603.46</v>
      </c>
      <c r="P16" s="48">
        <v>2699.71</v>
      </c>
      <c r="Q16" s="54">
        <f t="shared" si="4"/>
        <v>40.883264228147063</v>
      </c>
      <c r="R16" s="48">
        <f t="shared" si="5"/>
        <v>8263.7000000000007</v>
      </c>
      <c r="S16" s="48">
        <f t="shared" si="5"/>
        <v>3088.42</v>
      </c>
      <c r="T16" s="54">
        <f t="shared" si="6"/>
        <v>37.373331558502848</v>
      </c>
    </row>
    <row r="17" spans="1:20">
      <c r="A17" s="48">
        <v>11</v>
      </c>
      <c r="B17" s="48" t="s">
        <v>21</v>
      </c>
      <c r="C17" s="48">
        <v>16.36</v>
      </c>
      <c r="D17" s="48">
        <v>0</v>
      </c>
      <c r="E17" s="54">
        <f t="shared" si="0"/>
        <v>0</v>
      </c>
      <c r="F17" s="48">
        <v>13.89</v>
      </c>
      <c r="G17" s="48">
        <v>0.43</v>
      </c>
      <c r="H17" s="54">
        <f t="shared" si="1"/>
        <v>3.0957523398128148</v>
      </c>
      <c r="I17" s="48">
        <v>60.2</v>
      </c>
      <c r="J17" s="48">
        <v>11.06</v>
      </c>
      <c r="K17" s="54">
        <f t="shared" si="2"/>
        <v>18.372093023255815</v>
      </c>
      <c r="L17" s="48">
        <v>62.42</v>
      </c>
      <c r="M17" s="48">
        <v>10.26</v>
      </c>
      <c r="N17" s="54">
        <f t="shared" si="3"/>
        <v>16.437039410445369</v>
      </c>
      <c r="O17" s="48">
        <v>538.87</v>
      </c>
      <c r="P17" s="48">
        <v>28.96</v>
      </c>
      <c r="Q17" s="54">
        <f t="shared" si="4"/>
        <v>5.3742089928925347</v>
      </c>
      <c r="R17" s="48">
        <f t="shared" si="5"/>
        <v>691.74</v>
      </c>
      <c r="S17" s="48">
        <f t="shared" si="5"/>
        <v>50.71</v>
      </c>
      <c r="T17" s="54">
        <f t="shared" si="6"/>
        <v>7.3307890247780962</v>
      </c>
    </row>
    <row r="18" spans="1:20">
      <c r="A18" s="48">
        <v>12</v>
      </c>
      <c r="B18" s="48" t="s">
        <v>22</v>
      </c>
      <c r="C18" s="48">
        <v>9.4499999999999993</v>
      </c>
      <c r="D18" s="48">
        <v>0</v>
      </c>
      <c r="E18" s="54">
        <f t="shared" si="0"/>
        <v>0</v>
      </c>
      <c r="F18" s="48">
        <v>21.72</v>
      </c>
      <c r="G18" s="48">
        <v>0.92</v>
      </c>
      <c r="H18" s="54">
        <f t="shared" si="1"/>
        <v>4.2357274401473299</v>
      </c>
      <c r="I18" s="48">
        <v>318.45</v>
      </c>
      <c r="J18" s="48">
        <v>65.22</v>
      </c>
      <c r="K18" s="54">
        <f t="shared" si="2"/>
        <v>20.480452190296749</v>
      </c>
      <c r="L18" s="48">
        <v>140.13999999999999</v>
      </c>
      <c r="M18" s="48">
        <v>0.5</v>
      </c>
      <c r="N18" s="54">
        <f t="shared" si="3"/>
        <v>0.35678607107178539</v>
      </c>
      <c r="O18" s="48">
        <v>2231.5300000000002</v>
      </c>
      <c r="P18" s="48">
        <v>95.06</v>
      </c>
      <c r="Q18" s="54">
        <f t="shared" si="4"/>
        <v>4.2598575864989492</v>
      </c>
      <c r="R18" s="48">
        <f t="shared" si="5"/>
        <v>2721.29</v>
      </c>
      <c r="S18" s="48">
        <f t="shared" si="5"/>
        <v>161.69999999999999</v>
      </c>
      <c r="T18" s="54">
        <f t="shared" si="6"/>
        <v>5.9420348437689476</v>
      </c>
    </row>
    <row r="19" spans="1:20">
      <c r="A19" s="48">
        <v>13</v>
      </c>
      <c r="B19" s="48" t="s">
        <v>23</v>
      </c>
      <c r="C19" s="48">
        <v>13.34</v>
      </c>
      <c r="D19" s="48">
        <v>0</v>
      </c>
      <c r="E19" s="54">
        <f t="shared" si="0"/>
        <v>0</v>
      </c>
      <c r="F19" s="48">
        <v>19.07</v>
      </c>
      <c r="G19" s="48">
        <v>4.9000000000000004</v>
      </c>
      <c r="H19" s="54">
        <f t="shared" si="1"/>
        <v>25.694808599895126</v>
      </c>
      <c r="I19" s="48">
        <v>1553.52</v>
      </c>
      <c r="J19" s="48">
        <v>590.82000000000005</v>
      </c>
      <c r="K19" s="54">
        <f t="shared" si="2"/>
        <v>38.03105206241311</v>
      </c>
      <c r="L19" s="48">
        <v>1109.47</v>
      </c>
      <c r="M19" s="48">
        <v>97.43</v>
      </c>
      <c r="N19" s="54">
        <f t="shared" si="3"/>
        <v>8.7816705273689255</v>
      </c>
      <c r="O19" s="48">
        <v>5460.92</v>
      </c>
      <c r="P19" s="48">
        <v>480.57</v>
      </c>
      <c r="Q19" s="54">
        <f t="shared" si="4"/>
        <v>8.8001655398724026</v>
      </c>
      <c r="R19" s="48">
        <f t="shared" si="5"/>
        <v>8156.32</v>
      </c>
      <c r="S19" s="48">
        <f t="shared" si="5"/>
        <v>1173.72</v>
      </c>
      <c r="T19" s="54">
        <f t="shared" si="6"/>
        <v>14.390313278537381</v>
      </c>
    </row>
    <row r="20" spans="1:20">
      <c r="A20" s="48">
        <v>14</v>
      </c>
      <c r="B20" s="48" t="s">
        <v>24</v>
      </c>
      <c r="C20" s="48">
        <v>65.56</v>
      </c>
      <c r="D20" s="48">
        <v>2.3199999999999998</v>
      </c>
      <c r="E20" s="54">
        <f t="shared" si="0"/>
        <v>3.5387431360585717</v>
      </c>
      <c r="F20" s="48">
        <v>74.53</v>
      </c>
      <c r="G20" s="48">
        <v>12.57</v>
      </c>
      <c r="H20" s="54">
        <f t="shared" si="1"/>
        <v>16.865691667784784</v>
      </c>
      <c r="I20" s="48">
        <v>713.65</v>
      </c>
      <c r="J20" s="48">
        <v>654.98</v>
      </c>
      <c r="K20" s="54">
        <f t="shared" si="2"/>
        <v>91.778883206053393</v>
      </c>
      <c r="L20" s="48">
        <v>885.87</v>
      </c>
      <c r="M20" s="48">
        <v>263.49</v>
      </c>
      <c r="N20" s="54">
        <f t="shared" si="3"/>
        <v>29.743641843611368</v>
      </c>
      <c r="O20" s="48">
        <v>5528.04</v>
      </c>
      <c r="P20" s="48">
        <v>2408.58</v>
      </c>
      <c r="Q20" s="54">
        <f t="shared" si="4"/>
        <v>43.570234658215206</v>
      </c>
      <c r="R20" s="48">
        <f t="shared" si="5"/>
        <v>7267.65</v>
      </c>
      <c r="S20" s="48">
        <f t="shared" si="5"/>
        <v>3341.94</v>
      </c>
      <c r="T20" s="54">
        <f t="shared" si="6"/>
        <v>45.983777424614566</v>
      </c>
    </row>
    <row r="21" spans="1:20">
      <c r="A21" s="48">
        <v>15</v>
      </c>
      <c r="B21" s="48" t="s">
        <v>25</v>
      </c>
      <c r="C21" s="48">
        <v>33.549999999999997</v>
      </c>
      <c r="D21" s="48">
        <v>0</v>
      </c>
      <c r="E21" s="54">
        <f t="shared" si="0"/>
        <v>0</v>
      </c>
      <c r="F21" s="48">
        <v>27.04</v>
      </c>
      <c r="G21" s="48">
        <v>0</v>
      </c>
      <c r="H21" s="54">
        <f t="shared" si="1"/>
        <v>0</v>
      </c>
      <c r="I21" s="48">
        <v>447.8</v>
      </c>
      <c r="J21" s="48">
        <v>0</v>
      </c>
      <c r="K21" s="54">
        <f t="shared" si="2"/>
        <v>0</v>
      </c>
      <c r="L21" s="48">
        <v>440.52</v>
      </c>
      <c r="M21" s="48">
        <v>0</v>
      </c>
      <c r="N21" s="54">
        <f t="shared" si="3"/>
        <v>0</v>
      </c>
      <c r="O21" s="48">
        <v>3524.45</v>
      </c>
      <c r="P21" s="48">
        <v>9491.1299999999992</v>
      </c>
      <c r="Q21" s="54">
        <f t="shared" si="4"/>
        <v>269.29393238661351</v>
      </c>
      <c r="R21" s="48">
        <f t="shared" si="5"/>
        <v>4473.3599999999997</v>
      </c>
      <c r="S21" s="48">
        <f t="shared" si="5"/>
        <v>9491.1299999999992</v>
      </c>
      <c r="T21" s="54">
        <f t="shared" si="6"/>
        <v>212.17004667632384</v>
      </c>
    </row>
    <row r="22" spans="1:20">
      <c r="A22" s="48">
        <v>16</v>
      </c>
      <c r="B22" s="48" t="s">
        <v>26</v>
      </c>
      <c r="C22" s="48">
        <v>8.2799999999999994</v>
      </c>
      <c r="D22" s="48">
        <v>0</v>
      </c>
      <c r="E22" s="54">
        <f t="shared" si="0"/>
        <v>0</v>
      </c>
      <c r="F22" s="48">
        <v>9.51</v>
      </c>
      <c r="G22" s="48">
        <v>0</v>
      </c>
      <c r="H22" s="54">
        <f t="shared" si="1"/>
        <v>0</v>
      </c>
      <c r="I22" s="48">
        <v>160.06</v>
      </c>
      <c r="J22" s="48">
        <v>0</v>
      </c>
      <c r="K22" s="54">
        <f t="shared" si="2"/>
        <v>0</v>
      </c>
      <c r="L22" s="48">
        <v>119.33</v>
      </c>
      <c r="M22" s="48">
        <v>125.95</v>
      </c>
      <c r="N22" s="54">
        <f t="shared" si="3"/>
        <v>105.54764099555854</v>
      </c>
      <c r="O22" s="48">
        <v>1084.3</v>
      </c>
      <c r="P22" s="48">
        <v>29.3</v>
      </c>
      <c r="Q22" s="54">
        <f t="shared" si="4"/>
        <v>2.7022041870331091</v>
      </c>
      <c r="R22" s="48">
        <f t="shared" si="5"/>
        <v>1381.48</v>
      </c>
      <c r="S22" s="48">
        <f t="shared" si="5"/>
        <v>155.25</v>
      </c>
      <c r="T22" s="54">
        <f t="shared" si="6"/>
        <v>11.237947708254916</v>
      </c>
    </row>
    <row r="23" spans="1:20">
      <c r="A23" s="48">
        <v>17</v>
      </c>
      <c r="B23" s="48" t="s">
        <v>27</v>
      </c>
      <c r="C23" s="48">
        <v>5.18</v>
      </c>
      <c r="D23" s="48">
        <v>0</v>
      </c>
      <c r="E23" s="54">
        <f t="shared" si="0"/>
        <v>0</v>
      </c>
      <c r="F23" s="48">
        <v>6.96</v>
      </c>
      <c r="G23" s="48">
        <v>0.1</v>
      </c>
      <c r="H23" s="54">
        <f t="shared" si="1"/>
        <v>1.4367816091954024</v>
      </c>
      <c r="I23" s="48">
        <v>162.26</v>
      </c>
      <c r="J23" s="48">
        <v>13.7</v>
      </c>
      <c r="K23" s="54">
        <f t="shared" si="2"/>
        <v>8.4432392456551213</v>
      </c>
      <c r="L23" s="48">
        <v>85.25</v>
      </c>
      <c r="M23" s="48">
        <v>213.67</v>
      </c>
      <c r="N23" s="54">
        <f t="shared" si="3"/>
        <v>250.63929618768327</v>
      </c>
      <c r="O23" s="48">
        <v>296.19</v>
      </c>
      <c r="P23" s="48">
        <v>138.04</v>
      </c>
      <c r="Q23" s="54">
        <f t="shared" si="4"/>
        <v>46.605219622539586</v>
      </c>
      <c r="R23" s="48">
        <f t="shared" si="5"/>
        <v>555.83999999999992</v>
      </c>
      <c r="S23" s="48">
        <f t="shared" si="5"/>
        <v>365.51</v>
      </c>
      <c r="T23" s="54">
        <f t="shared" si="6"/>
        <v>65.758131836499729</v>
      </c>
    </row>
    <row r="24" spans="1:20">
      <c r="A24" s="48">
        <v>18</v>
      </c>
      <c r="B24" s="48" t="s">
        <v>28</v>
      </c>
      <c r="C24" s="48">
        <v>1.04</v>
      </c>
      <c r="D24" s="48">
        <v>0</v>
      </c>
      <c r="E24" s="54">
        <f t="shared" si="0"/>
        <v>0</v>
      </c>
      <c r="F24" s="48">
        <v>2.54</v>
      </c>
      <c r="G24" s="48">
        <v>0.18</v>
      </c>
      <c r="H24" s="54">
        <f t="shared" si="1"/>
        <v>7.0866141732283463</v>
      </c>
      <c r="I24" s="48">
        <v>164.71</v>
      </c>
      <c r="J24" s="48">
        <v>3.16</v>
      </c>
      <c r="K24" s="54">
        <f t="shared" si="2"/>
        <v>1.9185234654847914</v>
      </c>
      <c r="L24" s="48">
        <v>52.94</v>
      </c>
      <c r="M24" s="48">
        <v>0.06</v>
      </c>
      <c r="N24" s="54">
        <f t="shared" si="3"/>
        <v>0.11333585190782018</v>
      </c>
      <c r="O24" s="48">
        <v>274.77999999999997</v>
      </c>
      <c r="P24" s="48">
        <v>199.67</v>
      </c>
      <c r="Q24" s="54">
        <f t="shared" si="4"/>
        <v>72.665405051313783</v>
      </c>
      <c r="R24" s="48">
        <f t="shared" si="5"/>
        <v>496.01</v>
      </c>
      <c r="S24" s="48">
        <f t="shared" si="5"/>
        <v>203.07</v>
      </c>
      <c r="T24" s="54">
        <f t="shared" si="6"/>
        <v>40.940706840587893</v>
      </c>
    </row>
    <row r="25" spans="1:20">
      <c r="A25" s="48">
        <v>19</v>
      </c>
      <c r="B25" s="48" t="s">
        <v>29</v>
      </c>
      <c r="C25" s="48">
        <v>12.84</v>
      </c>
      <c r="D25" s="48">
        <v>0</v>
      </c>
      <c r="E25" s="54">
        <f t="shared" si="0"/>
        <v>0</v>
      </c>
      <c r="F25" s="48">
        <v>23.44</v>
      </c>
      <c r="G25" s="48">
        <v>1.37</v>
      </c>
      <c r="H25" s="54">
        <f t="shared" si="1"/>
        <v>5.8447098976109215</v>
      </c>
      <c r="I25" s="48">
        <v>293.08999999999997</v>
      </c>
      <c r="J25" s="48">
        <v>511.11</v>
      </c>
      <c r="K25" s="54">
        <f t="shared" si="2"/>
        <v>174.3867071547989</v>
      </c>
      <c r="L25" s="48">
        <v>398.98</v>
      </c>
      <c r="M25" s="48">
        <v>65.64</v>
      </c>
      <c r="N25" s="54">
        <f t="shared" si="3"/>
        <v>16.451952478820996</v>
      </c>
      <c r="O25" s="48">
        <v>3430.83</v>
      </c>
      <c r="P25" s="48">
        <v>14640.41</v>
      </c>
      <c r="Q25" s="54">
        <f t="shared" si="4"/>
        <v>426.73084938630012</v>
      </c>
      <c r="R25" s="48">
        <f t="shared" si="5"/>
        <v>4159.18</v>
      </c>
      <c r="S25" s="48">
        <f t="shared" si="5"/>
        <v>15218.53</v>
      </c>
      <c r="T25" s="54">
        <f t="shared" si="6"/>
        <v>365.90217302449037</v>
      </c>
    </row>
    <row r="26" spans="1:20">
      <c r="A26" s="48">
        <v>20</v>
      </c>
      <c r="B26" s="48" t="s">
        <v>30</v>
      </c>
      <c r="C26" s="48">
        <v>2</v>
      </c>
      <c r="D26" s="48">
        <v>0</v>
      </c>
      <c r="E26" s="54">
        <f t="shared" si="0"/>
        <v>0</v>
      </c>
      <c r="F26" s="48">
        <v>3.02</v>
      </c>
      <c r="G26" s="48">
        <v>0.27</v>
      </c>
      <c r="H26" s="54">
        <f t="shared" si="1"/>
        <v>8.9403973509933774</v>
      </c>
      <c r="I26" s="48">
        <v>52.56</v>
      </c>
      <c r="J26" s="48">
        <v>17.579999999999998</v>
      </c>
      <c r="K26" s="54">
        <f t="shared" si="2"/>
        <v>33.447488584474883</v>
      </c>
      <c r="L26" s="48">
        <v>53.9</v>
      </c>
      <c r="M26" s="48">
        <v>16.25</v>
      </c>
      <c r="N26" s="54">
        <f t="shared" si="3"/>
        <v>30.14842300556586</v>
      </c>
      <c r="O26" s="48">
        <v>264.10000000000002</v>
      </c>
      <c r="P26" s="48">
        <v>63.84</v>
      </c>
      <c r="Q26" s="54">
        <f t="shared" si="4"/>
        <v>24.172661870503596</v>
      </c>
      <c r="R26" s="48">
        <f t="shared" si="5"/>
        <v>375.58000000000004</v>
      </c>
      <c r="S26" s="48">
        <f t="shared" si="5"/>
        <v>97.94</v>
      </c>
      <c r="T26" s="54">
        <f t="shared" si="6"/>
        <v>26.077000905266516</v>
      </c>
    </row>
    <row r="27" spans="1:20">
      <c r="A27" s="48">
        <v>21</v>
      </c>
      <c r="B27" s="48" t="s">
        <v>31</v>
      </c>
      <c r="C27" s="48">
        <v>3.59</v>
      </c>
      <c r="D27" s="48">
        <v>114.3</v>
      </c>
      <c r="E27" s="54">
        <f t="shared" si="0"/>
        <v>3183.8440111420614</v>
      </c>
      <c r="F27" s="48">
        <v>6.99</v>
      </c>
      <c r="G27" s="48">
        <v>0.98</v>
      </c>
      <c r="H27" s="54">
        <f t="shared" si="1"/>
        <v>14.020028612303289</v>
      </c>
      <c r="I27" s="48">
        <v>264.07</v>
      </c>
      <c r="J27" s="48">
        <v>33.549999999999997</v>
      </c>
      <c r="K27" s="54">
        <f t="shared" si="2"/>
        <v>12.704964592721627</v>
      </c>
      <c r="L27" s="48">
        <v>155.05000000000001</v>
      </c>
      <c r="M27" s="48">
        <v>165.55</v>
      </c>
      <c r="N27" s="54">
        <f t="shared" si="3"/>
        <v>106.77200902934538</v>
      </c>
      <c r="O27" s="48">
        <v>1144.42</v>
      </c>
      <c r="P27" s="48">
        <v>381.16</v>
      </c>
      <c r="Q27" s="54">
        <f t="shared" si="4"/>
        <v>33.305954107757643</v>
      </c>
      <c r="R27" s="48">
        <f t="shared" si="5"/>
        <v>1574.1200000000001</v>
      </c>
      <c r="S27" s="48">
        <f t="shared" si="5"/>
        <v>695.54</v>
      </c>
      <c r="T27" s="54">
        <f t="shared" si="6"/>
        <v>44.18595786852336</v>
      </c>
    </row>
    <row r="28" spans="1:20">
      <c r="A28" s="48">
        <v>22</v>
      </c>
      <c r="B28" s="48" t="s">
        <v>32</v>
      </c>
      <c r="C28" s="48">
        <v>12.7</v>
      </c>
      <c r="D28" s="48">
        <v>0</v>
      </c>
      <c r="E28" s="54">
        <f t="shared" si="0"/>
        <v>0</v>
      </c>
      <c r="F28" s="48">
        <v>7.35</v>
      </c>
      <c r="G28" s="48">
        <v>0</v>
      </c>
      <c r="H28" s="54">
        <f t="shared" si="1"/>
        <v>0</v>
      </c>
      <c r="I28" s="48">
        <v>114.85</v>
      </c>
      <c r="J28" s="48">
        <v>7.0000000000000007E-2</v>
      </c>
      <c r="K28" s="54">
        <f t="shared" si="2"/>
        <v>6.0949063996517207E-2</v>
      </c>
      <c r="L28" s="48">
        <v>298.10000000000002</v>
      </c>
      <c r="M28" s="48">
        <v>85.41</v>
      </c>
      <c r="N28" s="54">
        <f t="shared" si="3"/>
        <v>28.65145924186514</v>
      </c>
      <c r="O28" s="48">
        <v>683.2</v>
      </c>
      <c r="P28" s="48">
        <v>242.08</v>
      </c>
      <c r="Q28" s="54">
        <f t="shared" si="4"/>
        <v>35.433255269320838</v>
      </c>
      <c r="R28" s="48">
        <f t="shared" si="5"/>
        <v>1116.2</v>
      </c>
      <c r="S28" s="48">
        <f t="shared" si="5"/>
        <v>327.56</v>
      </c>
      <c r="T28" s="54">
        <f t="shared" si="6"/>
        <v>29.345995341336678</v>
      </c>
    </row>
    <row r="29" spans="1:20">
      <c r="A29" s="48">
        <v>23</v>
      </c>
      <c r="B29" s="48" t="s">
        <v>33</v>
      </c>
      <c r="C29" s="48">
        <v>3.22</v>
      </c>
      <c r="D29" s="48">
        <v>0.96</v>
      </c>
      <c r="E29" s="54">
        <f t="shared" si="0"/>
        <v>29.813664596273288</v>
      </c>
      <c r="F29" s="48">
        <v>4.9800000000000004</v>
      </c>
      <c r="G29" s="48">
        <v>0</v>
      </c>
      <c r="H29" s="54">
        <f t="shared" si="1"/>
        <v>0</v>
      </c>
      <c r="I29" s="48">
        <v>57.42</v>
      </c>
      <c r="J29" s="48">
        <v>12.64</v>
      </c>
      <c r="K29" s="54">
        <f t="shared" si="2"/>
        <v>22.013235806339253</v>
      </c>
      <c r="L29" s="48">
        <v>163.22</v>
      </c>
      <c r="M29" s="48">
        <v>0.1</v>
      </c>
      <c r="N29" s="54">
        <f t="shared" si="3"/>
        <v>6.1267001592942051E-2</v>
      </c>
      <c r="O29" s="48">
        <v>584.16999999999996</v>
      </c>
      <c r="P29" s="48">
        <v>10068.549999999999</v>
      </c>
      <c r="Q29" s="54">
        <f t="shared" si="4"/>
        <v>1723.5650581166442</v>
      </c>
      <c r="R29" s="48">
        <f t="shared" si="5"/>
        <v>813.01</v>
      </c>
      <c r="S29" s="48">
        <f t="shared" si="5"/>
        <v>10082.25</v>
      </c>
      <c r="T29" s="54">
        <f t="shared" si="6"/>
        <v>1240.1138977380351</v>
      </c>
    </row>
    <row r="30" spans="1:20">
      <c r="A30" s="48">
        <v>24</v>
      </c>
      <c r="B30" s="48" t="s">
        <v>34</v>
      </c>
      <c r="C30" s="48">
        <v>9.31</v>
      </c>
      <c r="D30" s="48">
        <v>0.01</v>
      </c>
      <c r="E30" s="54">
        <f t="shared" si="0"/>
        <v>0.10741138560687433</v>
      </c>
      <c r="F30" s="48">
        <v>7.29</v>
      </c>
      <c r="G30" s="48">
        <v>0.51</v>
      </c>
      <c r="H30" s="54">
        <f t="shared" si="1"/>
        <v>6.9958847736625511</v>
      </c>
      <c r="I30" s="48">
        <v>168.2</v>
      </c>
      <c r="J30" s="48">
        <v>16.57</v>
      </c>
      <c r="K30" s="54">
        <f t="shared" si="2"/>
        <v>9.8513674197384073</v>
      </c>
      <c r="L30" s="48">
        <v>143.94</v>
      </c>
      <c r="M30" s="48">
        <v>0</v>
      </c>
      <c r="N30" s="54">
        <f t="shared" si="3"/>
        <v>0</v>
      </c>
      <c r="O30" s="48">
        <v>698.41</v>
      </c>
      <c r="P30" s="48">
        <v>1096.26</v>
      </c>
      <c r="Q30" s="54">
        <f t="shared" si="4"/>
        <v>156.96510645609314</v>
      </c>
      <c r="R30" s="48">
        <f t="shared" si="5"/>
        <v>1027.1500000000001</v>
      </c>
      <c r="S30" s="48">
        <f t="shared" si="5"/>
        <v>1113.3499999999999</v>
      </c>
      <c r="T30" s="54">
        <f t="shared" si="6"/>
        <v>108.39215304483277</v>
      </c>
    </row>
    <row r="31" spans="1:20">
      <c r="A31" s="48">
        <v>25</v>
      </c>
      <c r="B31" s="48" t="s">
        <v>35</v>
      </c>
      <c r="C31" s="48">
        <v>2.08</v>
      </c>
      <c r="D31" s="48">
        <v>0</v>
      </c>
      <c r="E31" s="54">
        <f t="shared" si="0"/>
        <v>0</v>
      </c>
      <c r="F31" s="48">
        <v>5.43</v>
      </c>
      <c r="G31" s="48">
        <v>0.53</v>
      </c>
      <c r="H31" s="54">
        <f t="shared" si="1"/>
        <v>9.7605893186003705</v>
      </c>
      <c r="I31" s="48">
        <v>55.22</v>
      </c>
      <c r="J31" s="48">
        <v>8.74</v>
      </c>
      <c r="K31" s="54">
        <f t="shared" si="2"/>
        <v>15.827598696124593</v>
      </c>
      <c r="L31" s="48">
        <v>121.71</v>
      </c>
      <c r="M31" s="48">
        <v>53.79</v>
      </c>
      <c r="N31" s="54">
        <f t="shared" si="3"/>
        <v>44.195218141483856</v>
      </c>
      <c r="O31" s="48">
        <v>133.74</v>
      </c>
      <c r="P31" s="48">
        <v>215.75</v>
      </c>
      <c r="Q31" s="54">
        <f t="shared" si="4"/>
        <v>161.32047255869597</v>
      </c>
      <c r="R31" s="48">
        <f t="shared" si="5"/>
        <v>318.18</v>
      </c>
      <c r="S31" s="48">
        <f t="shared" si="5"/>
        <v>278.81</v>
      </c>
      <c r="T31" s="54">
        <f t="shared" si="6"/>
        <v>87.626500722861266</v>
      </c>
    </row>
    <row r="32" spans="1:20">
      <c r="A32" s="48">
        <v>26</v>
      </c>
      <c r="B32" s="48" t="s">
        <v>36</v>
      </c>
      <c r="C32" s="48">
        <v>5.58</v>
      </c>
      <c r="D32" s="48">
        <v>0</v>
      </c>
      <c r="E32" s="54">
        <f t="shared" si="0"/>
        <v>0</v>
      </c>
      <c r="F32" s="48">
        <v>6.18</v>
      </c>
      <c r="G32" s="48">
        <v>0</v>
      </c>
      <c r="H32" s="54">
        <f t="shared" si="1"/>
        <v>0</v>
      </c>
      <c r="I32" s="48">
        <v>74.58</v>
      </c>
      <c r="J32" s="48">
        <v>2.2000000000000002</v>
      </c>
      <c r="K32" s="54">
        <f t="shared" si="2"/>
        <v>2.9498525073746316</v>
      </c>
      <c r="L32" s="48">
        <v>2012.58</v>
      </c>
      <c r="M32" s="48">
        <v>0</v>
      </c>
      <c r="N32" s="54">
        <f t="shared" si="3"/>
        <v>0</v>
      </c>
      <c r="O32" s="48">
        <v>2111.9499999999998</v>
      </c>
      <c r="P32" s="48">
        <v>6986.36</v>
      </c>
      <c r="Q32" s="54">
        <f t="shared" si="4"/>
        <v>330.80139207841097</v>
      </c>
      <c r="R32" s="48">
        <f t="shared" si="5"/>
        <v>4210.87</v>
      </c>
      <c r="S32" s="48">
        <f t="shared" si="5"/>
        <v>6988.5599999999995</v>
      </c>
      <c r="T32" s="54">
        <f t="shared" si="6"/>
        <v>165.964753127026</v>
      </c>
    </row>
    <row r="33" spans="1:20">
      <c r="A33" s="48">
        <v>27</v>
      </c>
      <c r="B33" s="48" t="s">
        <v>37</v>
      </c>
      <c r="C33" s="48">
        <v>65.599999999999994</v>
      </c>
      <c r="D33" s="48">
        <v>0</v>
      </c>
      <c r="E33" s="54">
        <f t="shared" si="0"/>
        <v>0</v>
      </c>
      <c r="F33" s="48">
        <v>53.25</v>
      </c>
      <c r="G33" s="48">
        <v>0.02</v>
      </c>
      <c r="H33" s="54">
        <f t="shared" si="1"/>
        <v>3.7558685446009391E-2</v>
      </c>
      <c r="I33" s="48">
        <v>1697.21</v>
      </c>
      <c r="J33" s="48">
        <v>0</v>
      </c>
      <c r="K33" s="54">
        <f t="shared" si="2"/>
        <v>0</v>
      </c>
      <c r="L33" s="48">
        <v>2423.08</v>
      </c>
      <c r="M33" s="48">
        <v>7362.03</v>
      </c>
      <c r="N33" s="54">
        <f t="shared" si="3"/>
        <v>303.82942370866834</v>
      </c>
      <c r="O33" s="48">
        <v>9145.02</v>
      </c>
      <c r="P33" s="48">
        <v>34132.67</v>
      </c>
      <c r="Q33" s="54">
        <f t="shared" si="4"/>
        <v>373.23778406170788</v>
      </c>
      <c r="R33" s="48">
        <f t="shared" si="5"/>
        <v>13384.16</v>
      </c>
      <c r="S33" s="48">
        <f t="shared" si="5"/>
        <v>41494.720000000001</v>
      </c>
      <c r="T33" s="54">
        <f t="shared" si="6"/>
        <v>310.0285710870163</v>
      </c>
    </row>
    <row r="34" spans="1:20">
      <c r="A34" s="48">
        <v>28</v>
      </c>
      <c r="B34" s="48" t="s">
        <v>38</v>
      </c>
      <c r="C34" s="48">
        <v>45.87</v>
      </c>
      <c r="D34" s="48">
        <v>7.81</v>
      </c>
      <c r="E34" s="54">
        <f t="shared" si="0"/>
        <v>17.026378896882495</v>
      </c>
      <c r="F34" s="48">
        <v>52.76</v>
      </c>
      <c r="G34" s="48">
        <v>0</v>
      </c>
      <c r="H34" s="54">
        <f t="shared" si="1"/>
        <v>0</v>
      </c>
      <c r="I34" s="48">
        <v>979.07</v>
      </c>
      <c r="J34" s="48">
        <v>1707.2</v>
      </c>
      <c r="K34" s="54">
        <f t="shared" si="2"/>
        <v>174.36955478157842</v>
      </c>
      <c r="L34" s="48">
        <v>1752.55</v>
      </c>
      <c r="M34" s="48">
        <v>1116.1300000000001</v>
      </c>
      <c r="N34" s="54">
        <f t="shared" si="3"/>
        <v>63.686057459130986</v>
      </c>
      <c r="O34" s="48">
        <v>5768.94</v>
      </c>
      <c r="P34" s="48">
        <v>9095.1</v>
      </c>
      <c r="Q34" s="54">
        <f t="shared" si="4"/>
        <v>157.65634587983237</v>
      </c>
      <c r="R34" s="48">
        <f t="shared" si="5"/>
        <v>8599.1899999999987</v>
      </c>
      <c r="S34" s="48">
        <f t="shared" si="5"/>
        <v>11926.240000000002</v>
      </c>
      <c r="T34" s="54">
        <f t="shared" si="6"/>
        <v>138.69027199073406</v>
      </c>
    </row>
    <row r="35" spans="1:20">
      <c r="A35" s="48">
        <v>29</v>
      </c>
      <c r="B35" s="48" t="s">
        <v>39</v>
      </c>
      <c r="C35" s="48">
        <v>34.54</v>
      </c>
      <c r="D35" s="48">
        <v>0</v>
      </c>
      <c r="E35" s="54">
        <f t="shared" si="0"/>
        <v>0</v>
      </c>
      <c r="F35" s="48">
        <v>38.4</v>
      </c>
      <c r="G35" s="48">
        <v>31.88</v>
      </c>
      <c r="H35" s="54">
        <f t="shared" si="1"/>
        <v>83.020833333333329</v>
      </c>
      <c r="I35" s="48">
        <v>940.62</v>
      </c>
      <c r="J35" s="48">
        <v>4572.25</v>
      </c>
      <c r="K35" s="54">
        <f t="shared" si="2"/>
        <v>486.08896259913672</v>
      </c>
      <c r="L35" s="48">
        <v>1818.58</v>
      </c>
      <c r="M35" s="48">
        <v>2342.16</v>
      </c>
      <c r="N35" s="54">
        <f t="shared" si="3"/>
        <v>128.79059485972573</v>
      </c>
      <c r="O35" s="48">
        <v>6188.86</v>
      </c>
      <c r="P35" s="48">
        <v>19574.63</v>
      </c>
      <c r="Q35" s="54">
        <f t="shared" si="4"/>
        <v>316.28813707209406</v>
      </c>
      <c r="R35" s="48">
        <f t="shared" si="5"/>
        <v>9021</v>
      </c>
      <c r="S35" s="48">
        <f t="shared" si="5"/>
        <v>26520.920000000002</v>
      </c>
      <c r="T35" s="54">
        <f t="shared" si="6"/>
        <v>293.99091009865873</v>
      </c>
    </row>
    <row r="36" spans="1:20">
      <c r="A36" s="48">
        <v>30</v>
      </c>
      <c r="B36" s="48" t="s">
        <v>40</v>
      </c>
      <c r="C36" s="48">
        <v>7.69</v>
      </c>
      <c r="D36" s="48">
        <v>0</v>
      </c>
      <c r="E36" s="54">
        <f t="shared" si="0"/>
        <v>0</v>
      </c>
      <c r="F36" s="48">
        <v>7.97</v>
      </c>
      <c r="G36" s="48">
        <v>0</v>
      </c>
      <c r="H36" s="54">
        <f t="shared" si="1"/>
        <v>0</v>
      </c>
      <c r="I36" s="48">
        <v>418.88</v>
      </c>
      <c r="J36" s="48">
        <v>92.26</v>
      </c>
      <c r="K36" s="54">
        <f t="shared" si="2"/>
        <v>22.025401069518718</v>
      </c>
      <c r="L36" s="48">
        <v>528.47</v>
      </c>
      <c r="M36" s="48">
        <v>273.86</v>
      </c>
      <c r="N36" s="54">
        <f t="shared" si="3"/>
        <v>51.821295437773195</v>
      </c>
      <c r="O36" s="48">
        <v>4245.09</v>
      </c>
      <c r="P36" s="48">
        <v>14328.72</v>
      </c>
      <c r="Q36" s="54">
        <f t="shared" si="4"/>
        <v>337.53630665074235</v>
      </c>
      <c r="R36" s="48">
        <f t="shared" si="5"/>
        <v>5208.1000000000004</v>
      </c>
      <c r="S36" s="48">
        <f t="shared" si="5"/>
        <v>14694.84</v>
      </c>
      <c r="T36" s="54">
        <f t="shared" si="6"/>
        <v>282.15356847986789</v>
      </c>
    </row>
    <row r="37" spans="1:20">
      <c r="A37" s="48">
        <v>31</v>
      </c>
      <c r="B37" s="48" t="s">
        <v>41</v>
      </c>
      <c r="C37" s="48">
        <v>3.22</v>
      </c>
      <c r="D37" s="48">
        <v>0</v>
      </c>
      <c r="E37" s="54">
        <f t="shared" si="0"/>
        <v>0</v>
      </c>
      <c r="F37" s="48">
        <v>5</v>
      </c>
      <c r="G37" s="48">
        <v>0</v>
      </c>
      <c r="H37" s="54">
        <f t="shared" si="1"/>
        <v>0</v>
      </c>
      <c r="I37" s="48">
        <v>44.47</v>
      </c>
      <c r="J37" s="48">
        <v>118.18</v>
      </c>
      <c r="K37" s="54">
        <f t="shared" si="2"/>
        <v>265.75219248931865</v>
      </c>
      <c r="L37" s="48">
        <v>15.9</v>
      </c>
      <c r="M37" s="48">
        <v>11.99</v>
      </c>
      <c r="N37" s="54">
        <f t="shared" si="3"/>
        <v>75.408805031446533</v>
      </c>
      <c r="O37" s="48">
        <v>63.62</v>
      </c>
      <c r="P37" s="48">
        <v>315.66000000000003</v>
      </c>
      <c r="Q37" s="54">
        <f t="shared" si="4"/>
        <v>496.16472807293303</v>
      </c>
      <c r="R37" s="48">
        <f t="shared" si="5"/>
        <v>132.21</v>
      </c>
      <c r="S37" s="48">
        <f t="shared" si="5"/>
        <v>445.83000000000004</v>
      </c>
      <c r="T37" s="54">
        <f t="shared" si="6"/>
        <v>337.21352393918767</v>
      </c>
    </row>
    <row r="38" spans="1:20">
      <c r="A38" s="48">
        <v>32</v>
      </c>
      <c r="B38" s="48" t="s">
        <v>42</v>
      </c>
      <c r="C38" s="48">
        <v>9.52</v>
      </c>
      <c r="D38" s="48">
        <v>23.2</v>
      </c>
      <c r="E38" s="54">
        <f t="shared" si="0"/>
        <v>243.69747899159665</v>
      </c>
      <c r="F38" s="48">
        <v>12.79</v>
      </c>
      <c r="G38" s="48">
        <v>0</v>
      </c>
      <c r="H38" s="54">
        <f t="shared" si="1"/>
        <v>0</v>
      </c>
      <c r="I38" s="48">
        <v>55.36</v>
      </c>
      <c r="J38" s="48">
        <v>92.53</v>
      </c>
      <c r="K38" s="54">
        <f t="shared" si="2"/>
        <v>167.14234104046244</v>
      </c>
      <c r="L38" s="48">
        <v>161.15</v>
      </c>
      <c r="M38" s="48">
        <v>0</v>
      </c>
      <c r="N38" s="54">
        <f t="shared" si="3"/>
        <v>0</v>
      </c>
      <c r="O38" s="48">
        <v>508.38</v>
      </c>
      <c r="P38" s="48">
        <v>434.43</v>
      </c>
      <c r="Q38" s="54">
        <f t="shared" si="4"/>
        <v>85.453794405759481</v>
      </c>
      <c r="R38" s="48">
        <f t="shared" si="5"/>
        <v>747.2</v>
      </c>
      <c r="S38" s="48">
        <f t="shared" si="5"/>
        <v>550.16</v>
      </c>
      <c r="T38" s="54">
        <f t="shared" si="6"/>
        <v>73.629550321199133</v>
      </c>
    </row>
    <row r="39" spans="1:20">
      <c r="A39" s="48">
        <v>33</v>
      </c>
      <c r="B39" s="48" t="s">
        <v>43</v>
      </c>
      <c r="C39" s="48">
        <v>4.18</v>
      </c>
      <c r="D39" s="48">
        <v>0</v>
      </c>
      <c r="E39" s="54">
        <f t="shared" si="0"/>
        <v>0</v>
      </c>
      <c r="F39" s="48">
        <v>7.25</v>
      </c>
      <c r="G39" s="48">
        <v>0</v>
      </c>
      <c r="H39" s="54">
        <f t="shared" si="1"/>
        <v>0</v>
      </c>
      <c r="I39" s="48">
        <v>48.38</v>
      </c>
      <c r="J39" s="48">
        <v>311.55</v>
      </c>
      <c r="K39" s="54">
        <f t="shared" si="2"/>
        <v>643.96444811905747</v>
      </c>
      <c r="L39" s="48">
        <v>24.35</v>
      </c>
      <c r="M39" s="48">
        <v>475.98</v>
      </c>
      <c r="N39" s="54">
        <f t="shared" si="3"/>
        <v>1954.7433264887065</v>
      </c>
      <c r="O39" s="48">
        <v>221.04</v>
      </c>
      <c r="P39" s="48">
        <v>5518.2</v>
      </c>
      <c r="Q39" s="54">
        <f t="shared" si="4"/>
        <v>2496.4712269272527</v>
      </c>
      <c r="R39" s="48">
        <f t="shared" si="5"/>
        <v>305.2</v>
      </c>
      <c r="S39" s="48">
        <f t="shared" si="5"/>
        <v>6305.73</v>
      </c>
      <c r="T39" s="54">
        <f t="shared" si="6"/>
        <v>2066.0976408912188</v>
      </c>
    </row>
    <row r="40" spans="1:20">
      <c r="A40" s="48">
        <v>34</v>
      </c>
      <c r="B40" s="48" t="s">
        <v>44</v>
      </c>
      <c r="C40" s="48">
        <v>0</v>
      </c>
      <c r="D40" s="48">
        <v>0</v>
      </c>
      <c r="E40" s="54" t="e">
        <f t="shared" si="0"/>
        <v>#DIV/0!</v>
      </c>
      <c r="F40" s="48">
        <v>0</v>
      </c>
      <c r="G40" s="48">
        <v>0</v>
      </c>
      <c r="H40" s="54" t="e">
        <f t="shared" si="1"/>
        <v>#DIV/0!</v>
      </c>
      <c r="I40" s="48">
        <v>0</v>
      </c>
      <c r="J40" s="48">
        <v>0</v>
      </c>
      <c r="K40" s="54" t="e">
        <f t="shared" si="2"/>
        <v>#DIV/0!</v>
      </c>
      <c r="L40" s="48">
        <v>0</v>
      </c>
      <c r="M40" s="48">
        <v>0</v>
      </c>
      <c r="N40" s="54" t="e">
        <f t="shared" si="3"/>
        <v>#DIV/0!</v>
      </c>
      <c r="O40" s="48">
        <v>0</v>
      </c>
      <c r="P40" s="48">
        <v>13.32</v>
      </c>
      <c r="Q40" s="54" t="e">
        <f t="shared" si="4"/>
        <v>#DIV/0!</v>
      </c>
      <c r="R40" s="48">
        <f t="shared" si="5"/>
        <v>0</v>
      </c>
      <c r="S40" s="48">
        <f t="shared" si="5"/>
        <v>13.32</v>
      </c>
      <c r="T40" s="54" t="e">
        <f t="shared" si="6"/>
        <v>#DIV/0!</v>
      </c>
    </row>
    <row r="41" spans="1:20">
      <c r="A41" s="48">
        <v>35</v>
      </c>
      <c r="B41" s="48" t="s">
        <v>45</v>
      </c>
      <c r="C41" s="48">
        <v>78.66</v>
      </c>
      <c r="D41" s="48">
        <v>0</v>
      </c>
      <c r="E41" s="54">
        <f t="shared" si="0"/>
        <v>0</v>
      </c>
      <c r="F41" s="48">
        <v>65.739999999999995</v>
      </c>
      <c r="G41" s="48">
        <v>2.5499999999999998</v>
      </c>
      <c r="H41" s="54">
        <f t="shared" si="1"/>
        <v>3.8789169455430486</v>
      </c>
      <c r="I41" s="48">
        <v>459.15</v>
      </c>
      <c r="J41" s="48">
        <v>38.25</v>
      </c>
      <c r="K41" s="54">
        <f t="shared" si="2"/>
        <v>8.3306109114668416</v>
      </c>
      <c r="L41" s="48">
        <v>472.2</v>
      </c>
      <c r="M41" s="48">
        <v>157.84</v>
      </c>
      <c r="N41" s="54">
        <f t="shared" si="3"/>
        <v>33.426514188903006</v>
      </c>
      <c r="O41" s="48">
        <v>1471.71</v>
      </c>
      <c r="P41" s="48">
        <v>300.06</v>
      </c>
      <c r="Q41" s="54">
        <f t="shared" si="4"/>
        <v>20.388527631122979</v>
      </c>
      <c r="R41" s="48">
        <f t="shared" si="5"/>
        <v>2547.46</v>
      </c>
      <c r="S41" s="48">
        <f t="shared" si="5"/>
        <v>498.7</v>
      </c>
      <c r="T41" s="54">
        <f t="shared" si="6"/>
        <v>19.576362337387042</v>
      </c>
    </row>
    <row r="42" spans="1:20">
      <c r="A42" s="48">
        <v>36</v>
      </c>
      <c r="B42" s="48" t="s">
        <v>46</v>
      </c>
      <c r="C42" s="48">
        <v>79.28</v>
      </c>
      <c r="D42" s="48">
        <v>0</v>
      </c>
      <c r="E42" s="54">
        <f t="shared" si="0"/>
        <v>0</v>
      </c>
      <c r="F42" s="48">
        <v>105.1</v>
      </c>
      <c r="G42" s="48">
        <v>1.85</v>
      </c>
      <c r="H42" s="54">
        <f t="shared" si="1"/>
        <v>1.7602283539486205</v>
      </c>
      <c r="I42" s="48">
        <v>170.5</v>
      </c>
      <c r="J42" s="48">
        <v>20.89</v>
      </c>
      <c r="K42" s="54">
        <f t="shared" si="2"/>
        <v>12.252199413489736</v>
      </c>
      <c r="L42" s="48">
        <v>286.56</v>
      </c>
      <c r="M42" s="48">
        <v>151.47</v>
      </c>
      <c r="N42" s="54">
        <f t="shared" si="3"/>
        <v>52.858040201005018</v>
      </c>
      <c r="O42" s="48">
        <v>648.71</v>
      </c>
      <c r="P42" s="48">
        <v>650.25</v>
      </c>
      <c r="Q42" s="54">
        <f t="shared" si="4"/>
        <v>100.23739421313067</v>
      </c>
      <c r="R42" s="48">
        <f t="shared" si="5"/>
        <v>1290.1500000000001</v>
      </c>
      <c r="S42" s="48">
        <f t="shared" si="5"/>
        <v>824.46</v>
      </c>
      <c r="T42" s="54">
        <f t="shared" si="6"/>
        <v>63.904197186373679</v>
      </c>
    </row>
    <row r="43" spans="1:20">
      <c r="A43" s="48">
        <v>37</v>
      </c>
      <c r="B43" s="48" t="s">
        <v>47</v>
      </c>
      <c r="C43" s="48">
        <v>3.66</v>
      </c>
      <c r="D43" s="48">
        <v>0</v>
      </c>
      <c r="E43" s="54">
        <f t="shared" si="0"/>
        <v>0</v>
      </c>
      <c r="F43" s="48">
        <v>0.7</v>
      </c>
      <c r="G43" s="48">
        <v>0</v>
      </c>
      <c r="H43" s="54">
        <f t="shared" si="1"/>
        <v>0</v>
      </c>
      <c r="I43" s="48">
        <v>1.98</v>
      </c>
      <c r="J43" s="48">
        <v>0</v>
      </c>
      <c r="K43" s="54">
        <f t="shared" si="2"/>
        <v>0</v>
      </c>
      <c r="L43" s="48">
        <v>25.78</v>
      </c>
      <c r="M43" s="48">
        <v>0</v>
      </c>
      <c r="N43" s="54">
        <f t="shared" si="3"/>
        <v>0</v>
      </c>
      <c r="O43" s="48">
        <v>109.16</v>
      </c>
      <c r="P43" s="48">
        <v>0</v>
      </c>
      <c r="Q43" s="54">
        <f t="shared" si="4"/>
        <v>0</v>
      </c>
      <c r="R43" s="48">
        <f t="shared" si="5"/>
        <v>141.28</v>
      </c>
      <c r="S43" s="48">
        <f t="shared" si="5"/>
        <v>0</v>
      </c>
      <c r="T43" s="54">
        <f t="shared" si="6"/>
        <v>0</v>
      </c>
    </row>
    <row r="44" spans="1:20">
      <c r="A44" s="48">
        <v>38</v>
      </c>
      <c r="B44" s="48" t="s">
        <v>48</v>
      </c>
      <c r="C44" s="48">
        <v>39.93</v>
      </c>
      <c r="D44" s="48">
        <v>0</v>
      </c>
      <c r="E44" s="54">
        <f t="shared" si="0"/>
        <v>0</v>
      </c>
      <c r="F44" s="48">
        <v>39.5</v>
      </c>
      <c r="G44" s="48">
        <v>2.96</v>
      </c>
      <c r="H44" s="54">
        <f t="shared" si="1"/>
        <v>7.4936708860759493</v>
      </c>
      <c r="I44" s="48">
        <v>212.06</v>
      </c>
      <c r="J44" s="48">
        <v>209.08</v>
      </c>
      <c r="K44" s="54">
        <f t="shared" si="2"/>
        <v>98.594737338489111</v>
      </c>
      <c r="L44" s="48">
        <v>626.49</v>
      </c>
      <c r="M44" s="48">
        <v>428.82</v>
      </c>
      <c r="N44" s="54">
        <f t="shared" si="3"/>
        <v>68.448019920509509</v>
      </c>
      <c r="O44" s="48">
        <v>1076.8399999999999</v>
      </c>
      <c r="P44" s="48">
        <v>5200.2</v>
      </c>
      <c r="Q44" s="54">
        <f t="shared" si="4"/>
        <v>482.91296757178418</v>
      </c>
      <c r="R44" s="48">
        <f t="shared" si="5"/>
        <v>1994.82</v>
      </c>
      <c r="S44" s="48">
        <f t="shared" si="5"/>
        <v>5841.0599999999995</v>
      </c>
      <c r="T44" s="54">
        <f t="shared" si="6"/>
        <v>292.81138147802807</v>
      </c>
    </row>
    <row r="45" spans="1:20">
      <c r="A45" s="48">
        <v>39</v>
      </c>
      <c r="B45" s="48" t="s">
        <v>49</v>
      </c>
      <c r="C45" s="48">
        <v>2.67</v>
      </c>
      <c r="D45" s="48">
        <v>0</v>
      </c>
      <c r="E45" s="54">
        <f t="shared" si="0"/>
        <v>0</v>
      </c>
      <c r="F45" s="48">
        <v>3.31</v>
      </c>
      <c r="G45" s="48">
        <v>0</v>
      </c>
      <c r="H45" s="54">
        <f t="shared" si="1"/>
        <v>0</v>
      </c>
      <c r="I45" s="48">
        <v>5.41</v>
      </c>
      <c r="J45" s="48">
        <v>0</v>
      </c>
      <c r="K45" s="54">
        <f t="shared" si="2"/>
        <v>0</v>
      </c>
      <c r="L45" s="48">
        <v>3.16</v>
      </c>
      <c r="M45" s="48">
        <v>0</v>
      </c>
      <c r="N45" s="54">
        <f t="shared" si="3"/>
        <v>0</v>
      </c>
      <c r="O45" s="48">
        <v>24.67</v>
      </c>
      <c r="P45" s="48">
        <v>0</v>
      </c>
      <c r="Q45" s="54">
        <f t="shared" si="4"/>
        <v>0</v>
      </c>
      <c r="R45" s="48">
        <f t="shared" si="5"/>
        <v>39.22</v>
      </c>
      <c r="S45" s="48">
        <f t="shared" si="5"/>
        <v>0</v>
      </c>
      <c r="T45" s="54">
        <f t="shared" si="6"/>
        <v>0</v>
      </c>
    </row>
    <row r="46" spans="1:20">
      <c r="A46" s="48">
        <v>40</v>
      </c>
      <c r="B46" s="48" t="s">
        <v>50</v>
      </c>
      <c r="C46" s="48">
        <v>4.63</v>
      </c>
      <c r="D46" s="48">
        <v>0</v>
      </c>
      <c r="E46" s="54">
        <f t="shared" si="0"/>
        <v>0</v>
      </c>
      <c r="F46" s="48">
        <v>3.54</v>
      </c>
      <c r="G46" s="48">
        <v>0</v>
      </c>
      <c r="H46" s="54">
        <f t="shared" si="1"/>
        <v>0</v>
      </c>
      <c r="I46" s="48">
        <v>54.94</v>
      </c>
      <c r="J46" s="48">
        <v>0</v>
      </c>
      <c r="K46" s="54">
        <f t="shared" si="2"/>
        <v>0</v>
      </c>
      <c r="L46" s="48">
        <v>57.65</v>
      </c>
      <c r="M46" s="48">
        <v>0</v>
      </c>
      <c r="N46" s="54">
        <f t="shared" si="3"/>
        <v>0</v>
      </c>
      <c r="O46" s="48">
        <v>55.83</v>
      </c>
      <c r="P46" s="48">
        <v>156.63</v>
      </c>
      <c r="Q46" s="54">
        <f t="shared" si="4"/>
        <v>280.54809242342827</v>
      </c>
      <c r="R46" s="48">
        <f t="shared" si="5"/>
        <v>176.58999999999997</v>
      </c>
      <c r="S46" s="48">
        <f t="shared" si="5"/>
        <v>156.63</v>
      </c>
      <c r="T46" s="54">
        <f t="shared" si="6"/>
        <v>88.696981709043555</v>
      </c>
    </row>
    <row r="47" spans="1:20">
      <c r="A47" s="48">
        <v>41</v>
      </c>
      <c r="B47" s="48" t="s">
        <v>51</v>
      </c>
      <c r="C47" s="48">
        <v>5.79</v>
      </c>
      <c r="D47" s="48">
        <v>0.22</v>
      </c>
      <c r="E47" s="54">
        <f t="shared" si="0"/>
        <v>3.7996545768566494</v>
      </c>
      <c r="F47" s="48">
        <v>3.05</v>
      </c>
      <c r="G47" s="48">
        <v>0</v>
      </c>
      <c r="H47" s="54">
        <f t="shared" si="1"/>
        <v>0</v>
      </c>
      <c r="I47" s="48">
        <v>54.06</v>
      </c>
      <c r="J47" s="48">
        <v>235.78</v>
      </c>
      <c r="K47" s="54">
        <f t="shared" si="2"/>
        <v>436.14502404735475</v>
      </c>
      <c r="L47" s="48">
        <v>57.02</v>
      </c>
      <c r="M47" s="48">
        <v>33.18</v>
      </c>
      <c r="N47" s="54">
        <f t="shared" si="3"/>
        <v>58.19010873377762</v>
      </c>
      <c r="O47" s="48">
        <v>55.01</v>
      </c>
      <c r="P47" s="48">
        <v>549.9</v>
      </c>
      <c r="Q47" s="54">
        <f t="shared" si="4"/>
        <v>999.63642974004722</v>
      </c>
      <c r="R47" s="48">
        <f t="shared" si="5"/>
        <v>174.93</v>
      </c>
      <c r="S47" s="48">
        <f t="shared" si="5"/>
        <v>819.07999999999993</v>
      </c>
      <c r="T47" s="54">
        <f t="shared" si="6"/>
        <v>468.23300748870969</v>
      </c>
    </row>
    <row r="48" spans="1:20">
      <c r="A48" s="48">
        <v>42</v>
      </c>
      <c r="B48" s="48" t="s">
        <v>52</v>
      </c>
      <c r="C48" s="48">
        <v>0</v>
      </c>
      <c r="D48" s="48">
        <v>0</v>
      </c>
      <c r="E48" s="54" t="e">
        <f t="shared" si="0"/>
        <v>#DIV/0!</v>
      </c>
      <c r="F48" s="48">
        <v>0</v>
      </c>
      <c r="G48" s="48">
        <v>0</v>
      </c>
      <c r="H48" s="54" t="e">
        <f t="shared" si="1"/>
        <v>#DIV/0!</v>
      </c>
      <c r="I48" s="48">
        <v>20</v>
      </c>
      <c r="J48" s="48">
        <v>0</v>
      </c>
      <c r="K48" s="54">
        <f t="shared" si="2"/>
        <v>0</v>
      </c>
      <c r="L48" s="48">
        <v>50</v>
      </c>
      <c r="M48" s="48">
        <v>7.0000000000000007E-2</v>
      </c>
      <c r="N48" s="54">
        <f t="shared" si="3"/>
        <v>0.14000000000000001</v>
      </c>
      <c r="O48" s="48">
        <v>50</v>
      </c>
      <c r="P48" s="48">
        <v>0.04</v>
      </c>
      <c r="Q48" s="54">
        <f t="shared" si="4"/>
        <v>0.08</v>
      </c>
      <c r="R48" s="48">
        <f t="shared" si="5"/>
        <v>120</v>
      </c>
      <c r="S48" s="48">
        <f t="shared" si="5"/>
        <v>0.11000000000000001</v>
      </c>
      <c r="T48" s="54">
        <f t="shared" si="6"/>
        <v>9.1666666666666674E-2</v>
      </c>
    </row>
    <row r="49" spans="1:20">
      <c r="A49" s="48">
        <v>43</v>
      </c>
      <c r="B49" s="48" t="s">
        <v>53</v>
      </c>
      <c r="C49" s="48">
        <v>0</v>
      </c>
      <c r="D49" s="48">
        <v>0</v>
      </c>
      <c r="E49" s="54" t="e">
        <f t="shared" si="0"/>
        <v>#DIV/0!</v>
      </c>
      <c r="F49" s="48">
        <v>0</v>
      </c>
      <c r="G49" s="48">
        <v>0</v>
      </c>
      <c r="H49" s="54" t="e">
        <f t="shared" si="1"/>
        <v>#DIV/0!</v>
      </c>
      <c r="I49" s="48">
        <v>20</v>
      </c>
      <c r="J49" s="48">
        <v>0</v>
      </c>
      <c r="K49" s="54">
        <f t="shared" si="2"/>
        <v>0</v>
      </c>
      <c r="L49" s="48">
        <v>30.02</v>
      </c>
      <c r="M49" s="48">
        <v>0</v>
      </c>
      <c r="N49" s="54">
        <f t="shared" si="3"/>
        <v>0</v>
      </c>
      <c r="O49" s="48">
        <v>50.06</v>
      </c>
      <c r="P49" s="48">
        <v>34.29</v>
      </c>
      <c r="Q49" s="54">
        <f t="shared" si="4"/>
        <v>68.497802636835786</v>
      </c>
      <c r="R49" s="48">
        <f t="shared" si="5"/>
        <v>100.08</v>
      </c>
      <c r="S49" s="48">
        <f t="shared" si="5"/>
        <v>34.29</v>
      </c>
      <c r="T49" s="54">
        <f t="shared" si="6"/>
        <v>34.262589928057551</v>
      </c>
    </row>
    <row r="50" spans="1:20">
      <c r="A50" s="48">
        <v>44</v>
      </c>
      <c r="B50" s="48" t="s">
        <v>54</v>
      </c>
      <c r="C50" s="48">
        <v>0.04</v>
      </c>
      <c r="D50" s="48">
        <v>0</v>
      </c>
      <c r="E50" s="54">
        <f t="shared" si="0"/>
        <v>0</v>
      </c>
      <c r="F50" s="48">
        <v>0.04</v>
      </c>
      <c r="G50" s="48">
        <v>0</v>
      </c>
      <c r="H50" s="54">
        <f t="shared" si="1"/>
        <v>0</v>
      </c>
      <c r="I50" s="48">
        <v>20.12</v>
      </c>
      <c r="J50" s="48">
        <v>54.65</v>
      </c>
      <c r="K50" s="54">
        <f t="shared" si="2"/>
        <v>271.62027833001986</v>
      </c>
      <c r="L50" s="48">
        <v>20.2</v>
      </c>
      <c r="M50" s="48">
        <v>0</v>
      </c>
      <c r="N50" s="54">
        <f t="shared" si="3"/>
        <v>0</v>
      </c>
      <c r="O50" s="48">
        <v>10.14</v>
      </c>
      <c r="P50" s="48">
        <v>235.53</v>
      </c>
      <c r="Q50" s="54">
        <f t="shared" si="4"/>
        <v>2322.7810650887573</v>
      </c>
      <c r="R50" s="48">
        <f t="shared" si="5"/>
        <v>50.54</v>
      </c>
      <c r="S50" s="48">
        <f t="shared" si="5"/>
        <v>290.18</v>
      </c>
      <c r="T50" s="54">
        <f t="shared" si="6"/>
        <v>574.15908191531469</v>
      </c>
    </row>
    <row r="51" spans="1:20">
      <c r="A51" s="48">
        <v>45</v>
      </c>
      <c r="B51" s="48" t="s">
        <v>55</v>
      </c>
      <c r="C51" s="48">
        <v>0</v>
      </c>
      <c r="D51" s="48">
        <v>0</v>
      </c>
      <c r="E51" s="54" t="e">
        <f t="shared" si="0"/>
        <v>#DIV/0!</v>
      </c>
      <c r="F51" s="48">
        <v>0</v>
      </c>
      <c r="G51" s="48">
        <v>0</v>
      </c>
      <c r="H51" s="54" t="e">
        <f t="shared" si="1"/>
        <v>#DIV/0!</v>
      </c>
      <c r="I51" s="48">
        <v>0</v>
      </c>
      <c r="J51" s="48">
        <v>0</v>
      </c>
      <c r="K51" s="54" t="e">
        <f t="shared" si="2"/>
        <v>#DIV/0!</v>
      </c>
      <c r="L51" s="48">
        <v>0</v>
      </c>
      <c r="M51" s="48">
        <v>0</v>
      </c>
      <c r="N51" s="54" t="e">
        <f t="shared" si="3"/>
        <v>#DIV/0!</v>
      </c>
      <c r="O51" s="48">
        <v>0</v>
      </c>
      <c r="P51" s="48">
        <v>0.49</v>
      </c>
      <c r="Q51" s="54" t="e">
        <f t="shared" si="4"/>
        <v>#DIV/0!</v>
      </c>
      <c r="R51" s="48">
        <f t="shared" si="5"/>
        <v>0</v>
      </c>
      <c r="S51" s="48">
        <f t="shared" si="5"/>
        <v>0.49</v>
      </c>
      <c r="T51" s="54" t="e">
        <f t="shared" si="6"/>
        <v>#DIV/0!</v>
      </c>
    </row>
    <row r="52" spans="1:20">
      <c r="A52" s="48">
        <v>46</v>
      </c>
      <c r="B52" s="48" t="s">
        <v>56</v>
      </c>
      <c r="C52" s="48">
        <v>0</v>
      </c>
      <c r="D52" s="48">
        <v>0</v>
      </c>
      <c r="E52" s="54" t="e">
        <f t="shared" si="0"/>
        <v>#DIV/0!</v>
      </c>
      <c r="F52" s="48">
        <v>0</v>
      </c>
      <c r="G52" s="48">
        <v>0</v>
      </c>
      <c r="H52" s="54" t="e">
        <f t="shared" si="1"/>
        <v>#DIV/0!</v>
      </c>
      <c r="I52" s="48">
        <v>0</v>
      </c>
      <c r="J52" s="48">
        <v>0</v>
      </c>
      <c r="K52" s="54" t="e">
        <f t="shared" si="2"/>
        <v>#DIV/0!</v>
      </c>
      <c r="L52" s="48">
        <v>0</v>
      </c>
      <c r="M52" s="48">
        <v>0</v>
      </c>
      <c r="N52" s="54" t="e">
        <f t="shared" si="3"/>
        <v>#DIV/0!</v>
      </c>
      <c r="O52" s="48">
        <v>0</v>
      </c>
      <c r="P52" s="48">
        <v>26.55</v>
      </c>
      <c r="Q52" s="54" t="e">
        <f t="shared" si="4"/>
        <v>#DIV/0!</v>
      </c>
      <c r="R52" s="48">
        <f t="shared" si="5"/>
        <v>0</v>
      </c>
      <c r="S52" s="48">
        <f t="shared" si="5"/>
        <v>26.55</v>
      </c>
      <c r="T52" s="54" t="e">
        <f t="shared" si="6"/>
        <v>#DIV/0!</v>
      </c>
    </row>
    <row r="53" spans="1:20">
      <c r="A53" s="48">
        <v>47</v>
      </c>
      <c r="B53" s="48" t="s">
        <v>57</v>
      </c>
      <c r="C53" s="48">
        <v>0</v>
      </c>
      <c r="D53" s="48">
        <v>0</v>
      </c>
      <c r="E53" s="54" t="e">
        <f t="shared" si="0"/>
        <v>#DIV/0!</v>
      </c>
      <c r="F53" s="48">
        <v>0</v>
      </c>
      <c r="G53" s="48">
        <v>0</v>
      </c>
      <c r="H53" s="54" t="e">
        <f t="shared" si="1"/>
        <v>#DIV/0!</v>
      </c>
      <c r="I53" s="48">
        <v>0</v>
      </c>
      <c r="J53" s="48">
        <v>0</v>
      </c>
      <c r="K53" s="54" t="e">
        <f t="shared" si="2"/>
        <v>#DIV/0!</v>
      </c>
      <c r="L53" s="48">
        <v>0</v>
      </c>
      <c r="M53" s="48">
        <v>0</v>
      </c>
      <c r="N53" s="54" t="e">
        <f t="shared" si="3"/>
        <v>#DIV/0!</v>
      </c>
      <c r="O53" s="48">
        <v>0</v>
      </c>
      <c r="P53" s="48">
        <v>0</v>
      </c>
      <c r="Q53" s="54" t="e">
        <f t="shared" si="4"/>
        <v>#DIV/0!</v>
      </c>
      <c r="R53" s="48">
        <f t="shared" si="5"/>
        <v>0</v>
      </c>
      <c r="S53" s="48">
        <f t="shared" si="5"/>
        <v>0</v>
      </c>
      <c r="T53" s="54" t="e">
        <f t="shared" si="6"/>
        <v>#DIV/0!</v>
      </c>
    </row>
    <row r="54" spans="1:20">
      <c r="A54" s="48">
        <v>48</v>
      </c>
      <c r="B54" s="48" t="s">
        <v>58</v>
      </c>
      <c r="C54" s="48">
        <v>0</v>
      </c>
      <c r="D54" s="48">
        <v>0</v>
      </c>
      <c r="E54" s="54" t="e">
        <f t="shared" si="0"/>
        <v>#DIV/0!</v>
      </c>
      <c r="F54" s="48">
        <v>0</v>
      </c>
      <c r="G54" s="48">
        <v>0</v>
      </c>
      <c r="H54" s="54" t="e">
        <f t="shared" si="1"/>
        <v>#DIV/0!</v>
      </c>
      <c r="I54" s="48">
        <v>0</v>
      </c>
      <c r="J54" s="48">
        <v>0</v>
      </c>
      <c r="K54" s="54" t="e">
        <f t="shared" si="2"/>
        <v>#DIV/0!</v>
      </c>
      <c r="L54" s="48">
        <v>0</v>
      </c>
      <c r="M54" s="48">
        <v>0</v>
      </c>
      <c r="N54" s="54" t="e">
        <f t="shared" si="3"/>
        <v>#DIV/0!</v>
      </c>
      <c r="O54" s="48">
        <v>0</v>
      </c>
      <c r="P54" s="48">
        <v>0</v>
      </c>
      <c r="Q54" s="54" t="e">
        <f t="shared" si="4"/>
        <v>#DIV/0!</v>
      </c>
      <c r="R54" s="48">
        <f t="shared" si="5"/>
        <v>0</v>
      </c>
      <c r="S54" s="48">
        <f t="shared" si="5"/>
        <v>0</v>
      </c>
      <c r="T54" s="54" t="e">
        <f t="shared" si="6"/>
        <v>#DIV/0!</v>
      </c>
    </row>
    <row r="55" spans="1:20">
      <c r="A55" s="48">
        <v>49</v>
      </c>
      <c r="B55" s="48" t="s">
        <v>59</v>
      </c>
      <c r="C55" s="48">
        <v>0</v>
      </c>
      <c r="D55" s="48">
        <v>0</v>
      </c>
      <c r="E55" s="54" t="e">
        <f t="shared" si="0"/>
        <v>#DIV/0!</v>
      </c>
      <c r="F55" s="48">
        <v>0</v>
      </c>
      <c r="G55" s="48">
        <v>0</v>
      </c>
      <c r="H55" s="54" t="e">
        <f t="shared" si="1"/>
        <v>#DIV/0!</v>
      </c>
      <c r="I55" s="48">
        <v>0</v>
      </c>
      <c r="J55" s="48">
        <v>0</v>
      </c>
      <c r="K55" s="54" t="e">
        <f t="shared" si="2"/>
        <v>#DIV/0!</v>
      </c>
      <c r="L55" s="48">
        <v>0</v>
      </c>
      <c r="M55" s="48">
        <v>0</v>
      </c>
      <c r="N55" s="54" t="e">
        <f t="shared" si="3"/>
        <v>#DIV/0!</v>
      </c>
      <c r="O55" s="48">
        <v>0</v>
      </c>
      <c r="P55" s="48">
        <v>0</v>
      </c>
      <c r="Q55" s="54" t="e">
        <f t="shared" si="4"/>
        <v>#DIV/0!</v>
      </c>
      <c r="R55" s="48">
        <f t="shared" si="5"/>
        <v>0</v>
      </c>
      <c r="S55" s="48">
        <f t="shared" si="5"/>
        <v>0</v>
      </c>
      <c r="T55" s="54" t="e">
        <f t="shared" si="6"/>
        <v>#DIV/0!</v>
      </c>
    </row>
    <row r="56" spans="1:20" s="58" customFormat="1">
      <c r="A56" s="55"/>
      <c r="B56" s="56" t="s">
        <v>60</v>
      </c>
      <c r="C56" s="56">
        <f>SUM(C7:C55)</f>
        <v>1722.8699999999994</v>
      </c>
      <c r="D56" s="56">
        <f t="shared" ref="D56:S56" si="7">SUM(D7:D55)</f>
        <v>288.06</v>
      </c>
      <c r="E56" s="57">
        <f t="shared" si="0"/>
        <v>16.71977572306675</v>
      </c>
      <c r="F56" s="56">
        <f t="shared" si="7"/>
        <v>2328.1599999999994</v>
      </c>
      <c r="G56" s="56">
        <f t="shared" si="7"/>
        <v>596.5999999999998</v>
      </c>
      <c r="H56" s="57">
        <f t="shared" si="1"/>
        <v>25.625386571369663</v>
      </c>
      <c r="I56" s="56">
        <f t="shared" si="7"/>
        <v>20770.960000000003</v>
      </c>
      <c r="J56" s="56">
        <f t="shared" si="7"/>
        <v>29952.930000000004</v>
      </c>
      <c r="K56" s="57">
        <f t="shared" si="2"/>
        <v>144.20580464263568</v>
      </c>
      <c r="L56" s="56">
        <f t="shared" si="7"/>
        <v>27394.360000000004</v>
      </c>
      <c r="M56" s="56">
        <f t="shared" si="7"/>
        <v>19061.170000000006</v>
      </c>
      <c r="N56" s="57">
        <f t="shared" si="3"/>
        <v>69.580636306159377</v>
      </c>
      <c r="O56" s="56">
        <f t="shared" si="7"/>
        <v>151764.28999999998</v>
      </c>
      <c r="P56" s="56">
        <f t="shared" si="7"/>
        <v>218533.19000000003</v>
      </c>
      <c r="Q56" s="57">
        <f t="shared" si="4"/>
        <v>143.99513218821113</v>
      </c>
      <c r="R56" s="56">
        <f t="shared" si="7"/>
        <v>203980.63999999998</v>
      </c>
      <c r="S56" s="56">
        <f t="shared" si="7"/>
        <v>268431.95</v>
      </c>
      <c r="T56" s="57">
        <f t="shared" si="6"/>
        <v>131.59677800795214</v>
      </c>
    </row>
  </sheetData>
  <mergeCells count="12">
    <mergeCell ref="A5:A6"/>
    <mergeCell ref="B5:B6"/>
    <mergeCell ref="C5:E5"/>
    <mergeCell ref="F5:H5"/>
    <mergeCell ref="I5:K5"/>
    <mergeCell ref="O5:Q5"/>
    <mergeCell ref="R5:T5"/>
    <mergeCell ref="B1:T1"/>
    <mergeCell ref="B2:T2"/>
    <mergeCell ref="C3:K3"/>
    <mergeCell ref="L3:T3"/>
    <mergeCell ref="L5:N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workbookViewId="0">
      <selection activeCell="G8" sqref="G8"/>
    </sheetView>
  </sheetViews>
  <sheetFormatPr defaultRowHeight="23.25"/>
  <cols>
    <col min="1" max="1" width="7.28515625" style="26" bestFit="1" customWidth="1"/>
    <col min="2" max="2" width="36.85546875" style="26" customWidth="1"/>
    <col min="3" max="3" width="14.7109375" style="26" customWidth="1"/>
    <col min="4" max="4" width="15.140625" style="26" customWidth="1"/>
    <col min="5" max="5" width="14.7109375" style="44" customWidth="1"/>
    <col min="6" max="7" width="14.7109375" style="26" customWidth="1"/>
    <col min="8" max="8" width="14.7109375" style="44" customWidth="1"/>
    <col min="9" max="10" width="18.7109375" style="26" customWidth="1"/>
    <col min="11" max="11" width="18.28515625" style="44" customWidth="1"/>
    <col min="12" max="13" width="14.7109375" style="26" customWidth="1"/>
    <col min="14" max="14" width="14.7109375" style="44" customWidth="1"/>
    <col min="15" max="16" width="14.7109375" style="26" customWidth="1"/>
    <col min="17" max="17" width="14.7109375" style="44" customWidth="1"/>
    <col min="18" max="19" width="14.7109375" style="26" customWidth="1"/>
    <col min="20" max="20" width="14.7109375" style="44" customWidth="1"/>
    <col min="21" max="22" width="14.7109375" style="26" customWidth="1"/>
    <col min="23" max="23" width="14.7109375" style="44" customWidth="1"/>
    <col min="24" max="25" width="14.7109375" style="26" customWidth="1"/>
    <col min="26" max="26" width="14.7109375" style="44" customWidth="1"/>
    <col min="27" max="28" width="14.7109375" style="26" customWidth="1"/>
    <col min="29" max="29" width="14.7109375" style="44" customWidth="1"/>
    <col min="30" max="31" width="14.7109375" style="26" customWidth="1"/>
    <col min="32" max="32" width="14.7109375" style="44" customWidth="1"/>
    <col min="33" max="34" width="14.7109375" style="26" customWidth="1"/>
    <col min="35" max="35" width="14.7109375" style="44" customWidth="1"/>
    <col min="36" max="37" width="14.7109375" style="26" customWidth="1"/>
    <col min="38" max="38" width="14.7109375" style="44" customWidth="1"/>
    <col min="39" max="40" width="14.7109375" style="26" customWidth="1"/>
    <col min="41" max="41" width="14.7109375" style="44" customWidth="1"/>
    <col min="42" max="42" width="20.42578125" style="26" customWidth="1"/>
    <col min="43" max="43" width="24.5703125" style="26" customWidth="1"/>
    <col min="44" max="44" width="21.28515625" style="44" customWidth="1"/>
    <col min="45" max="16384" width="9.140625" style="26"/>
  </cols>
  <sheetData>
    <row r="1" spans="1:44">
      <c r="A1" s="25"/>
      <c r="B1" s="468"/>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row>
    <row r="2" spans="1:44">
      <c r="A2" s="25"/>
      <c r="B2" s="468"/>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row>
    <row r="3" spans="1:44">
      <c r="A3" s="25"/>
      <c r="B3" s="60" t="s">
        <v>2</v>
      </c>
      <c r="C3" s="470" t="s">
        <v>95</v>
      </c>
      <c r="D3" s="470"/>
      <c r="E3" s="470"/>
      <c r="F3" s="470"/>
      <c r="G3" s="470"/>
      <c r="H3" s="470"/>
      <c r="I3" s="470"/>
      <c r="J3" s="470"/>
      <c r="K3" s="470"/>
      <c r="L3" s="470" t="s">
        <v>95</v>
      </c>
      <c r="M3" s="470"/>
      <c r="N3" s="470"/>
      <c r="O3" s="470"/>
      <c r="P3" s="470"/>
      <c r="Q3" s="470"/>
      <c r="R3" s="470"/>
      <c r="S3" s="470"/>
      <c r="T3" s="470"/>
      <c r="U3" s="470"/>
      <c r="V3" s="470"/>
      <c r="W3" s="470"/>
      <c r="X3" s="470" t="s">
        <v>95</v>
      </c>
      <c r="Y3" s="470"/>
      <c r="Z3" s="470"/>
      <c r="AA3" s="470"/>
      <c r="AB3" s="470"/>
      <c r="AC3" s="470"/>
      <c r="AD3" s="470"/>
      <c r="AE3" s="470"/>
      <c r="AF3" s="470"/>
      <c r="AG3" s="470"/>
      <c r="AH3" s="470"/>
      <c r="AI3" s="470"/>
      <c r="AJ3" s="470" t="s">
        <v>95</v>
      </c>
      <c r="AK3" s="470"/>
      <c r="AL3" s="470"/>
      <c r="AM3" s="470"/>
      <c r="AN3" s="470"/>
      <c r="AO3" s="470"/>
      <c r="AP3" s="470"/>
      <c r="AQ3" s="470"/>
      <c r="AR3" s="470"/>
    </row>
    <row r="4" spans="1:44">
      <c r="B4" s="61" t="s">
        <v>69</v>
      </c>
      <c r="C4" s="61"/>
      <c r="D4" s="61"/>
      <c r="E4" s="62"/>
      <c r="F4" s="61"/>
      <c r="G4" s="61"/>
      <c r="H4" s="62"/>
      <c r="I4" s="61"/>
      <c r="J4" s="61"/>
      <c r="K4" s="62"/>
      <c r="L4" s="61"/>
      <c r="M4" s="61"/>
      <c r="N4" s="62"/>
      <c r="O4" s="61"/>
      <c r="P4" s="61"/>
      <c r="Q4" s="62"/>
      <c r="R4" s="61"/>
      <c r="S4" s="61"/>
      <c r="T4" s="62"/>
      <c r="U4" s="61"/>
      <c r="V4" s="61"/>
      <c r="W4" s="62"/>
      <c r="X4" s="61"/>
      <c r="Y4" s="61"/>
      <c r="Z4" s="62"/>
      <c r="AA4" s="61"/>
      <c r="AB4" s="61"/>
      <c r="AC4" s="62"/>
      <c r="AD4" s="61"/>
      <c r="AE4" s="61"/>
      <c r="AF4" s="62"/>
      <c r="AG4" s="61"/>
      <c r="AH4" s="61"/>
      <c r="AI4" s="62"/>
      <c r="AJ4" s="61"/>
      <c r="AK4" s="61"/>
      <c r="AL4" s="62"/>
      <c r="AM4" s="61"/>
      <c r="AN4" s="61"/>
      <c r="AO4" s="62"/>
      <c r="AP4" s="61"/>
      <c r="AQ4" s="61"/>
      <c r="AR4" s="62"/>
    </row>
    <row r="5" spans="1:44" s="32" customFormat="1">
      <c r="A5" s="465" t="s">
        <v>70</v>
      </c>
      <c r="B5" s="465" t="s">
        <v>96</v>
      </c>
      <c r="C5" s="467" t="s">
        <v>72</v>
      </c>
      <c r="D5" s="467"/>
      <c r="E5" s="467"/>
      <c r="F5" s="467" t="s">
        <v>73</v>
      </c>
      <c r="G5" s="467"/>
      <c r="H5" s="467"/>
      <c r="I5" s="467" t="s">
        <v>74</v>
      </c>
      <c r="J5" s="467"/>
      <c r="K5" s="467"/>
      <c r="L5" s="460" t="s">
        <v>75</v>
      </c>
      <c r="M5" s="460"/>
      <c r="N5" s="460"/>
      <c r="O5" s="460" t="s">
        <v>76</v>
      </c>
      <c r="P5" s="460"/>
      <c r="Q5" s="460"/>
      <c r="R5" s="464" t="s">
        <v>77</v>
      </c>
      <c r="S5" s="464"/>
      <c r="T5" s="464"/>
      <c r="U5" s="460" t="s">
        <v>78</v>
      </c>
      <c r="V5" s="460"/>
      <c r="W5" s="460"/>
      <c r="X5" s="460" t="s">
        <v>79</v>
      </c>
      <c r="Y5" s="460"/>
      <c r="Z5" s="460"/>
      <c r="AA5" s="460" t="s">
        <v>80</v>
      </c>
      <c r="AB5" s="460"/>
      <c r="AC5" s="460"/>
      <c r="AD5" s="460" t="s">
        <v>81</v>
      </c>
      <c r="AE5" s="460"/>
      <c r="AF5" s="460"/>
      <c r="AG5" s="460" t="s">
        <v>82</v>
      </c>
      <c r="AH5" s="460"/>
      <c r="AI5" s="460"/>
      <c r="AJ5" s="460" t="s">
        <v>83</v>
      </c>
      <c r="AK5" s="460"/>
      <c r="AL5" s="460"/>
      <c r="AM5" s="461" t="s">
        <v>84</v>
      </c>
      <c r="AN5" s="462"/>
      <c r="AO5" s="463"/>
      <c r="AP5" s="464" t="s">
        <v>85</v>
      </c>
      <c r="AQ5" s="464"/>
      <c r="AR5" s="464"/>
    </row>
    <row r="6" spans="1:44" ht="46.5">
      <c r="A6" s="466"/>
      <c r="B6" s="466"/>
      <c r="C6" s="35" t="s">
        <v>86</v>
      </c>
      <c r="D6" s="37" t="s">
        <v>87</v>
      </c>
      <c r="E6" s="36" t="s">
        <v>88</v>
      </c>
      <c r="F6" s="35" t="s">
        <v>89</v>
      </c>
      <c r="G6" s="37" t="s">
        <v>87</v>
      </c>
      <c r="H6" s="36" t="s">
        <v>88</v>
      </c>
      <c r="I6" s="35" t="s">
        <v>89</v>
      </c>
      <c r="J6" s="37" t="s">
        <v>87</v>
      </c>
      <c r="K6" s="36" t="s">
        <v>88</v>
      </c>
      <c r="L6" s="35" t="s">
        <v>89</v>
      </c>
      <c r="M6" s="37" t="s">
        <v>87</v>
      </c>
      <c r="N6" s="36" t="s">
        <v>90</v>
      </c>
      <c r="O6" s="35" t="s">
        <v>89</v>
      </c>
      <c r="P6" s="37" t="s">
        <v>87</v>
      </c>
      <c r="Q6" s="36" t="s">
        <v>88</v>
      </c>
      <c r="R6" s="35" t="s">
        <v>89</v>
      </c>
      <c r="S6" s="37" t="s">
        <v>87</v>
      </c>
      <c r="T6" s="36" t="s">
        <v>88</v>
      </c>
      <c r="U6" s="35" t="s">
        <v>89</v>
      </c>
      <c r="V6" s="37" t="s">
        <v>87</v>
      </c>
      <c r="W6" s="36" t="s">
        <v>88</v>
      </c>
      <c r="X6" s="35" t="s">
        <v>89</v>
      </c>
      <c r="Y6" s="37" t="s">
        <v>87</v>
      </c>
      <c r="Z6" s="36" t="s">
        <v>88</v>
      </c>
      <c r="AA6" s="35" t="s">
        <v>89</v>
      </c>
      <c r="AB6" s="37" t="s">
        <v>87</v>
      </c>
      <c r="AC6" s="36" t="s">
        <v>88</v>
      </c>
      <c r="AD6" s="35" t="s">
        <v>89</v>
      </c>
      <c r="AE6" s="37" t="s">
        <v>87</v>
      </c>
      <c r="AF6" s="36" t="s">
        <v>88</v>
      </c>
      <c r="AG6" s="35" t="s">
        <v>89</v>
      </c>
      <c r="AH6" s="37" t="s">
        <v>87</v>
      </c>
      <c r="AI6" s="36" t="s">
        <v>88</v>
      </c>
      <c r="AJ6" s="35" t="s">
        <v>89</v>
      </c>
      <c r="AK6" s="37" t="s">
        <v>87</v>
      </c>
      <c r="AL6" s="36" t="s">
        <v>88</v>
      </c>
      <c r="AM6" s="35" t="s">
        <v>89</v>
      </c>
      <c r="AN6" s="37" t="s">
        <v>87</v>
      </c>
      <c r="AO6" s="36" t="s">
        <v>88</v>
      </c>
      <c r="AP6" s="35" t="s">
        <v>89</v>
      </c>
      <c r="AQ6" s="35" t="s">
        <v>87</v>
      </c>
      <c r="AR6" s="36" t="s">
        <v>88</v>
      </c>
    </row>
    <row r="7" spans="1:44">
      <c r="A7" s="38">
        <v>1</v>
      </c>
      <c r="B7" s="38" t="s">
        <v>97</v>
      </c>
      <c r="C7" s="38">
        <v>4742.72</v>
      </c>
      <c r="D7" s="38">
        <v>2069.1799999999998</v>
      </c>
      <c r="E7" s="39">
        <f>D7/C7*100</f>
        <v>43.62855070508062</v>
      </c>
      <c r="F7" s="38">
        <v>575.16</v>
      </c>
      <c r="G7" s="38">
        <v>866.51</v>
      </c>
      <c r="H7" s="39">
        <f>G7/F7*100</f>
        <v>150.65546978232146</v>
      </c>
      <c r="I7" s="38">
        <f>C7+F7</f>
        <v>5317.88</v>
      </c>
      <c r="J7" s="38">
        <f>D7+G7</f>
        <v>2935.6899999999996</v>
      </c>
      <c r="K7" s="39">
        <f>J7/I7*100</f>
        <v>55.204141499996226</v>
      </c>
      <c r="L7" s="38">
        <v>99.64</v>
      </c>
      <c r="M7" s="38">
        <v>18.940000000000001</v>
      </c>
      <c r="N7" s="39">
        <f>M7/L7*100</f>
        <v>19.008430349257328</v>
      </c>
      <c r="O7" s="38">
        <v>500</v>
      </c>
      <c r="P7" s="38">
        <v>104.35</v>
      </c>
      <c r="Q7" s="39">
        <f>P7/O7*100</f>
        <v>20.87</v>
      </c>
      <c r="R7" s="38">
        <f>I7+L7+O7</f>
        <v>5917.52</v>
      </c>
      <c r="S7" s="38">
        <f>J7+M7+P7</f>
        <v>3058.9799999999996</v>
      </c>
      <c r="T7" s="39">
        <f>S7/R7*100</f>
        <v>51.693614892725314</v>
      </c>
      <c r="U7" s="38">
        <v>1200.6199999999999</v>
      </c>
      <c r="V7" s="38">
        <v>417.36</v>
      </c>
      <c r="W7" s="39">
        <f>V7/U7*100</f>
        <v>34.762039612866694</v>
      </c>
      <c r="X7" s="38">
        <v>0</v>
      </c>
      <c r="Y7" s="38">
        <v>0</v>
      </c>
      <c r="Z7" s="39" t="e">
        <f>Y7/X7*100</f>
        <v>#DIV/0!</v>
      </c>
      <c r="AA7" s="38">
        <v>10</v>
      </c>
      <c r="AB7" s="38">
        <v>12.93</v>
      </c>
      <c r="AC7" s="39">
        <f>AB7/AA7*100</f>
        <v>129.29999999999998</v>
      </c>
      <c r="AD7" s="38">
        <v>50.3</v>
      </c>
      <c r="AE7" s="38">
        <v>77.02</v>
      </c>
      <c r="AF7" s="39">
        <f>AE7/AD7*100</f>
        <v>153.12127236580517</v>
      </c>
      <c r="AG7" s="38">
        <v>2.7</v>
      </c>
      <c r="AH7" s="38">
        <v>0.7</v>
      </c>
      <c r="AI7" s="39">
        <f>AH7/AG7*100</f>
        <v>25.925925925925924</v>
      </c>
      <c r="AJ7" s="38">
        <v>0.4</v>
      </c>
      <c r="AK7" s="38">
        <v>0</v>
      </c>
      <c r="AL7" s="39">
        <f>AK7/AJ7*100</f>
        <v>0</v>
      </c>
      <c r="AM7" s="38">
        <v>0</v>
      </c>
      <c r="AN7" s="38">
        <v>52.59</v>
      </c>
      <c r="AO7" s="39" t="e">
        <f>AN7/AM7*100</f>
        <v>#DIV/0!</v>
      </c>
      <c r="AP7" s="38">
        <f>R7+U7+X7+AA7+AD7+AG7+AJ7+AM7</f>
        <v>7181.54</v>
      </c>
      <c r="AQ7" s="38">
        <f>S7+V7+Y7+AB7+AE7+AH7+AK7+AN7</f>
        <v>3619.5799999999995</v>
      </c>
      <c r="AR7" s="39">
        <f>AQ7/AP7*100</f>
        <v>50.401167437624792</v>
      </c>
    </row>
    <row r="8" spans="1:44">
      <c r="A8" s="38">
        <v>2</v>
      </c>
      <c r="B8" s="38" t="s">
        <v>98</v>
      </c>
      <c r="C8" s="38">
        <v>590.79999999999995</v>
      </c>
      <c r="D8" s="38">
        <v>2019.19</v>
      </c>
      <c r="E8" s="39">
        <f t="shared" ref="E8:E37" si="0">D8/C8*100</f>
        <v>341.7721733243061</v>
      </c>
      <c r="F8" s="38">
        <v>1585.02</v>
      </c>
      <c r="G8" s="38">
        <v>1386.52</v>
      </c>
      <c r="H8" s="39">
        <f t="shared" ref="H8:H37" si="1">G8/F8*100</f>
        <v>87.47649871925907</v>
      </c>
      <c r="I8" s="38">
        <f t="shared" ref="I8:J36" si="2">C8+F8</f>
        <v>2175.8199999999997</v>
      </c>
      <c r="J8" s="38">
        <f t="shared" si="2"/>
        <v>3405.71</v>
      </c>
      <c r="K8" s="39">
        <f t="shared" ref="K8:K37" si="3">J8/I8*100</f>
        <v>156.52535595775387</v>
      </c>
      <c r="L8" s="38">
        <v>106.53</v>
      </c>
      <c r="M8" s="38">
        <v>49.61</v>
      </c>
      <c r="N8" s="39">
        <f t="shared" ref="N8:N37" si="4">M8/L8*100</f>
        <v>46.569041584530183</v>
      </c>
      <c r="O8" s="38">
        <v>5753.7</v>
      </c>
      <c r="P8" s="38">
        <v>4467.93</v>
      </c>
      <c r="Q8" s="39">
        <f t="shared" ref="Q8:Q37" si="5">P8/O8*100</f>
        <v>77.653162312946449</v>
      </c>
      <c r="R8" s="38">
        <f t="shared" ref="R8:S36" si="6">I8+L8+O8</f>
        <v>8036.0499999999993</v>
      </c>
      <c r="S8" s="38">
        <f t="shared" si="6"/>
        <v>7923.25</v>
      </c>
      <c r="T8" s="39">
        <f t="shared" ref="T8:T37" si="7">S8/R8*100</f>
        <v>98.596325309075979</v>
      </c>
      <c r="U8" s="38">
        <v>72178.080000000002</v>
      </c>
      <c r="V8" s="38">
        <v>33084.379999999997</v>
      </c>
      <c r="W8" s="39">
        <f t="shared" ref="W8:W37" si="8">V8/U8*100</f>
        <v>45.837157208947644</v>
      </c>
      <c r="X8" s="38">
        <v>1600.02</v>
      </c>
      <c r="Y8" s="38">
        <v>247.35</v>
      </c>
      <c r="Z8" s="39">
        <f t="shared" ref="Z8:Z37" si="9">Y8/X8*100</f>
        <v>15.459181760227997</v>
      </c>
      <c r="AA8" s="38">
        <v>1430</v>
      </c>
      <c r="AB8" s="38">
        <v>338.2</v>
      </c>
      <c r="AC8" s="39">
        <f t="shared" ref="AC8:AC37" si="10">AB8/AA8*100</f>
        <v>23.65034965034965</v>
      </c>
      <c r="AD8" s="38">
        <v>14280</v>
      </c>
      <c r="AE8" s="38">
        <v>3601.5</v>
      </c>
      <c r="AF8" s="39">
        <f t="shared" ref="AF8:AF37" si="11">AE8/AD8*100</f>
        <v>25.220588235294116</v>
      </c>
      <c r="AG8" s="38">
        <v>136.69999999999999</v>
      </c>
      <c r="AH8" s="38">
        <v>25.2</v>
      </c>
      <c r="AI8" s="39">
        <f t="shared" ref="AI8:AI37" si="12">AH8/AG8*100</f>
        <v>18.434528163862474</v>
      </c>
      <c r="AJ8" s="38">
        <v>254.52</v>
      </c>
      <c r="AK8" s="38">
        <v>104.87</v>
      </c>
      <c r="AL8" s="39">
        <f t="shared" ref="AL8:AL37" si="13">AK8/AJ8*100</f>
        <v>41.203048876316203</v>
      </c>
      <c r="AM8" s="38">
        <v>584.79999999999995</v>
      </c>
      <c r="AN8" s="38">
        <v>1446.33</v>
      </c>
      <c r="AO8" s="39">
        <f t="shared" ref="AO8:AO37" si="14">AN8/AM8*100</f>
        <v>247.32045143638851</v>
      </c>
      <c r="AP8" s="38">
        <f t="shared" ref="AP8:AQ36" si="15">R8+U8+X8+AA8+AD8+AG8+AJ8+AM8</f>
        <v>98500.170000000013</v>
      </c>
      <c r="AQ8" s="38">
        <f t="shared" si="15"/>
        <v>46771.079999999994</v>
      </c>
      <c r="AR8" s="39">
        <f t="shared" ref="AR8:AR37" si="16">AQ8/AP8*100</f>
        <v>47.483247998455219</v>
      </c>
    </row>
    <row r="9" spans="1:44">
      <c r="A9" s="38">
        <v>3</v>
      </c>
      <c r="B9" s="38" t="s">
        <v>99</v>
      </c>
      <c r="C9" s="38">
        <v>1401.62</v>
      </c>
      <c r="D9" s="38">
        <v>999.6</v>
      </c>
      <c r="E9" s="39">
        <f t="shared" si="0"/>
        <v>71.317475492644235</v>
      </c>
      <c r="F9" s="38">
        <v>273.54000000000002</v>
      </c>
      <c r="G9" s="38">
        <v>525.97</v>
      </c>
      <c r="H9" s="39">
        <f t="shared" si="1"/>
        <v>192.28266432697228</v>
      </c>
      <c r="I9" s="38">
        <f t="shared" si="2"/>
        <v>1675.1599999999999</v>
      </c>
      <c r="J9" s="38">
        <f t="shared" si="2"/>
        <v>1525.5700000000002</v>
      </c>
      <c r="K9" s="39">
        <f t="shared" si="3"/>
        <v>91.070106736072987</v>
      </c>
      <c r="L9" s="38">
        <v>47.95</v>
      </c>
      <c r="M9" s="38">
        <v>33.06</v>
      </c>
      <c r="N9" s="39">
        <f t="shared" si="4"/>
        <v>68.946819603753909</v>
      </c>
      <c r="O9" s="38">
        <v>268.51</v>
      </c>
      <c r="P9" s="38">
        <v>113.25</v>
      </c>
      <c r="Q9" s="39">
        <f t="shared" si="5"/>
        <v>42.177200104279173</v>
      </c>
      <c r="R9" s="38">
        <f t="shared" si="6"/>
        <v>1991.62</v>
      </c>
      <c r="S9" s="38">
        <f t="shared" si="6"/>
        <v>1671.88</v>
      </c>
      <c r="T9" s="39">
        <f t="shared" si="7"/>
        <v>83.945732619676448</v>
      </c>
      <c r="U9" s="38">
        <v>1054</v>
      </c>
      <c r="V9" s="38">
        <v>684.39</v>
      </c>
      <c r="W9" s="39">
        <f t="shared" si="8"/>
        <v>64.932637571157485</v>
      </c>
      <c r="X9" s="38">
        <v>0</v>
      </c>
      <c r="Y9" s="38">
        <v>0</v>
      </c>
      <c r="Z9" s="39" t="e">
        <f t="shared" si="9"/>
        <v>#DIV/0!</v>
      </c>
      <c r="AA9" s="38">
        <v>81.31</v>
      </c>
      <c r="AB9" s="38">
        <v>9.5299999999999994</v>
      </c>
      <c r="AC9" s="39">
        <f t="shared" si="10"/>
        <v>11.720575574960028</v>
      </c>
      <c r="AD9" s="38">
        <v>425.06</v>
      </c>
      <c r="AE9" s="38">
        <v>35.72</v>
      </c>
      <c r="AF9" s="39">
        <f t="shared" si="11"/>
        <v>8.4035195031289707</v>
      </c>
      <c r="AG9" s="38">
        <v>12.34</v>
      </c>
      <c r="AH9" s="38">
        <v>0.08</v>
      </c>
      <c r="AI9" s="39">
        <f t="shared" si="12"/>
        <v>0.64829821717990277</v>
      </c>
      <c r="AJ9" s="38">
        <v>7.1</v>
      </c>
      <c r="AK9" s="38">
        <v>0.31</v>
      </c>
      <c r="AL9" s="39">
        <f t="shared" si="13"/>
        <v>4.3661971830985919</v>
      </c>
      <c r="AM9" s="38">
        <v>78.569999999999993</v>
      </c>
      <c r="AN9" s="38">
        <v>83.67</v>
      </c>
      <c r="AO9" s="39">
        <f t="shared" si="14"/>
        <v>106.49102710958383</v>
      </c>
      <c r="AP9" s="38">
        <f t="shared" si="15"/>
        <v>3650</v>
      </c>
      <c r="AQ9" s="38">
        <f t="shared" si="15"/>
        <v>2485.58</v>
      </c>
      <c r="AR9" s="39">
        <f t="shared" si="16"/>
        <v>68.098082191780819</v>
      </c>
    </row>
    <row r="10" spans="1:44">
      <c r="A10" s="38">
        <v>4</v>
      </c>
      <c r="B10" s="38" t="s">
        <v>100</v>
      </c>
      <c r="C10" s="38">
        <v>6856.15</v>
      </c>
      <c r="D10" s="38">
        <v>3920.13</v>
      </c>
      <c r="E10" s="39">
        <f t="shared" si="0"/>
        <v>57.176841230136453</v>
      </c>
      <c r="F10" s="38">
        <v>2974.96</v>
      </c>
      <c r="G10" s="38">
        <v>1796.41</v>
      </c>
      <c r="H10" s="39">
        <f t="shared" si="1"/>
        <v>60.384341302067938</v>
      </c>
      <c r="I10" s="38">
        <f t="shared" si="2"/>
        <v>9831.11</v>
      </c>
      <c r="J10" s="38">
        <f t="shared" si="2"/>
        <v>5716.54</v>
      </c>
      <c r="K10" s="39">
        <f t="shared" si="3"/>
        <v>58.14745232227083</v>
      </c>
      <c r="L10" s="38">
        <v>548.03</v>
      </c>
      <c r="M10" s="38">
        <v>33.69</v>
      </c>
      <c r="N10" s="39">
        <f t="shared" si="4"/>
        <v>6.14747367844826</v>
      </c>
      <c r="O10" s="38">
        <v>380.13</v>
      </c>
      <c r="P10" s="38">
        <v>366.97</v>
      </c>
      <c r="Q10" s="39">
        <f t="shared" si="5"/>
        <v>96.538026464630533</v>
      </c>
      <c r="R10" s="38">
        <f t="shared" si="6"/>
        <v>10759.27</v>
      </c>
      <c r="S10" s="38">
        <f t="shared" si="6"/>
        <v>6117.2</v>
      </c>
      <c r="T10" s="39">
        <f t="shared" si="7"/>
        <v>56.855158388998504</v>
      </c>
      <c r="U10" s="38">
        <v>3340.11</v>
      </c>
      <c r="V10" s="38">
        <v>1716.18</v>
      </c>
      <c r="W10" s="39">
        <f t="shared" si="8"/>
        <v>51.380942543808438</v>
      </c>
      <c r="X10" s="38">
        <v>10</v>
      </c>
      <c r="Y10" s="38">
        <v>1</v>
      </c>
      <c r="Z10" s="39">
        <f t="shared" si="9"/>
        <v>10</v>
      </c>
      <c r="AA10" s="38">
        <v>200.1</v>
      </c>
      <c r="AB10" s="38">
        <v>45.81</v>
      </c>
      <c r="AC10" s="39">
        <f t="shared" si="10"/>
        <v>22.893553223388309</v>
      </c>
      <c r="AD10" s="38">
        <v>760.04</v>
      </c>
      <c r="AE10" s="38">
        <v>185.99</v>
      </c>
      <c r="AF10" s="39">
        <f t="shared" si="11"/>
        <v>24.471080469448978</v>
      </c>
      <c r="AG10" s="38">
        <v>50.1</v>
      </c>
      <c r="AH10" s="38">
        <v>0.22</v>
      </c>
      <c r="AI10" s="39">
        <f t="shared" si="12"/>
        <v>0.43912175648702595</v>
      </c>
      <c r="AJ10" s="38">
        <v>89.99</v>
      </c>
      <c r="AK10" s="38">
        <v>0</v>
      </c>
      <c r="AL10" s="39">
        <f t="shared" si="13"/>
        <v>0</v>
      </c>
      <c r="AM10" s="38">
        <v>830.06</v>
      </c>
      <c r="AN10" s="38">
        <v>177.63</v>
      </c>
      <c r="AO10" s="39">
        <f t="shared" si="14"/>
        <v>21.399657856058599</v>
      </c>
      <c r="AP10" s="38">
        <f t="shared" si="15"/>
        <v>16039.67</v>
      </c>
      <c r="AQ10" s="38">
        <f t="shared" si="15"/>
        <v>8244.0300000000007</v>
      </c>
      <c r="AR10" s="39">
        <f t="shared" si="16"/>
        <v>51.397753195670489</v>
      </c>
    </row>
    <row r="11" spans="1:44">
      <c r="A11" s="38">
        <v>5</v>
      </c>
      <c r="B11" s="38" t="s">
        <v>101</v>
      </c>
      <c r="C11" s="38">
        <v>2789.01</v>
      </c>
      <c r="D11" s="38">
        <v>1813.32</v>
      </c>
      <c r="E11" s="39">
        <f t="shared" si="0"/>
        <v>65.016618800219433</v>
      </c>
      <c r="F11" s="38">
        <v>1717.6</v>
      </c>
      <c r="G11" s="38">
        <v>529.45000000000005</v>
      </c>
      <c r="H11" s="39">
        <f t="shared" si="1"/>
        <v>30.824988355845367</v>
      </c>
      <c r="I11" s="38">
        <f t="shared" si="2"/>
        <v>4506.6100000000006</v>
      </c>
      <c r="J11" s="38">
        <f t="shared" si="2"/>
        <v>2342.77</v>
      </c>
      <c r="K11" s="39">
        <f t="shared" si="3"/>
        <v>51.985195080115645</v>
      </c>
      <c r="L11" s="38">
        <v>314.52999999999997</v>
      </c>
      <c r="M11" s="38">
        <v>5.96</v>
      </c>
      <c r="N11" s="39">
        <f t="shared" si="4"/>
        <v>1.894890789431851</v>
      </c>
      <c r="O11" s="38">
        <v>520.84</v>
      </c>
      <c r="P11" s="38">
        <v>246.63</v>
      </c>
      <c r="Q11" s="39">
        <f t="shared" si="5"/>
        <v>47.352353889870209</v>
      </c>
      <c r="R11" s="38">
        <f t="shared" si="6"/>
        <v>5341.9800000000005</v>
      </c>
      <c r="S11" s="38">
        <f t="shared" si="6"/>
        <v>2595.36</v>
      </c>
      <c r="T11" s="39">
        <f t="shared" si="7"/>
        <v>48.584232812552649</v>
      </c>
      <c r="U11" s="38">
        <v>2560.1999999999998</v>
      </c>
      <c r="V11" s="38">
        <v>1725.1</v>
      </c>
      <c r="W11" s="39">
        <f t="shared" si="8"/>
        <v>67.381454573861419</v>
      </c>
      <c r="X11" s="38">
        <v>0</v>
      </c>
      <c r="Y11" s="38">
        <v>0</v>
      </c>
      <c r="Z11" s="39" t="e">
        <f t="shared" si="9"/>
        <v>#DIV/0!</v>
      </c>
      <c r="AA11" s="38">
        <v>81.44</v>
      </c>
      <c r="AB11" s="38">
        <v>19.87</v>
      </c>
      <c r="AC11" s="39">
        <f t="shared" si="10"/>
        <v>24.398330058939099</v>
      </c>
      <c r="AD11" s="38">
        <v>594.85</v>
      </c>
      <c r="AE11" s="38">
        <v>65.83</v>
      </c>
      <c r="AF11" s="39">
        <f t="shared" si="11"/>
        <v>11.066655459359502</v>
      </c>
      <c r="AG11" s="38">
        <v>46.96</v>
      </c>
      <c r="AH11" s="38">
        <v>0.24</v>
      </c>
      <c r="AI11" s="39">
        <f t="shared" si="12"/>
        <v>0.51107325383304936</v>
      </c>
      <c r="AJ11" s="38">
        <v>3.7</v>
      </c>
      <c r="AK11" s="38">
        <v>0.25</v>
      </c>
      <c r="AL11" s="39">
        <f t="shared" si="13"/>
        <v>6.7567567567567561</v>
      </c>
      <c r="AM11" s="38">
        <v>808.65</v>
      </c>
      <c r="AN11" s="38">
        <v>81.540000000000006</v>
      </c>
      <c r="AO11" s="39">
        <f t="shared" si="14"/>
        <v>10.083472454090153</v>
      </c>
      <c r="AP11" s="38">
        <f t="shared" si="15"/>
        <v>9437.7799999999988</v>
      </c>
      <c r="AQ11" s="38">
        <f t="shared" si="15"/>
        <v>4488.1899999999996</v>
      </c>
      <c r="AR11" s="39">
        <f t="shared" si="16"/>
        <v>47.555569212251186</v>
      </c>
    </row>
    <row r="12" spans="1:44">
      <c r="A12" s="38">
        <v>6</v>
      </c>
      <c r="B12" s="38" t="s">
        <v>102</v>
      </c>
      <c r="C12" s="38">
        <v>2218.5100000000002</v>
      </c>
      <c r="D12" s="38">
        <v>770.27</v>
      </c>
      <c r="E12" s="39">
        <f t="shared" si="0"/>
        <v>34.72015001059269</v>
      </c>
      <c r="F12" s="38">
        <v>1195.8900000000001</v>
      </c>
      <c r="G12" s="38">
        <v>215.66</v>
      </c>
      <c r="H12" s="39">
        <f t="shared" si="1"/>
        <v>18.033431168418499</v>
      </c>
      <c r="I12" s="38">
        <f t="shared" si="2"/>
        <v>3414.4000000000005</v>
      </c>
      <c r="J12" s="38">
        <f t="shared" si="2"/>
        <v>985.93</v>
      </c>
      <c r="K12" s="39">
        <f t="shared" si="3"/>
        <v>28.8756443298969</v>
      </c>
      <c r="L12" s="38">
        <v>0</v>
      </c>
      <c r="M12" s="38">
        <v>1.37</v>
      </c>
      <c r="N12" s="39" t="e">
        <f t="shared" si="4"/>
        <v>#DIV/0!</v>
      </c>
      <c r="O12" s="38">
        <v>0</v>
      </c>
      <c r="P12" s="38">
        <v>4.43</v>
      </c>
      <c r="Q12" s="39" t="e">
        <f t="shared" si="5"/>
        <v>#DIV/0!</v>
      </c>
      <c r="R12" s="38">
        <f t="shared" si="6"/>
        <v>3414.4000000000005</v>
      </c>
      <c r="S12" s="38">
        <f t="shared" si="6"/>
        <v>991.7299999999999</v>
      </c>
      <c r="T12" s="39">
        <f t="shared" si="7"/>
        <v>29.045513120899713</v>
      </c>
      <c r="U12" s="38">
        <v>872.43</v>
      </c>
      <c r="V12" s="38">
        <v>404.49</v>
      </c>
      <c r="W12" s="39">
        <f t="shared" si="8"/>
        <v>46.36360510298821</v>
      </c>
      <c r="X12" s="38">
        <v>0</v>
      </c>
      <c r="Y12" s="38">
        <v>0</v>
      </c>
      <c r="Z12" s="39" t="e">
        <f t="shared" si="9"/>
        <v>#DIV/0!</v>
      </c>
      <c r="AA12" s="38">
        <v>42.21</v>
      </c>
      <c r="AB12" s="38">
        <v>9.59</v>
      </c>
      <c r="AC12" s="39">
        <f t="shared" si="10"/>
        <v>22.719734660033168</v>
      </c>
      <c r="AD12" s="38">
        <v>246.35</v>
      </c>
      <c r="AE12" s="38">
        <v>27.88</v>
      </c>
      <c r="AF12" s="39">
        <f t="shared" si="11"/>
        <v>11.317231581083824</v>
      </c>
      <c r="AG12" s="38">
        <v>72.680000000000007</v>
      </c>
      <c r="AH12" s="38">
        <v>0.03</v>
      </c>
      <c r="AI12" s="39">
        <f t="shared" si="12"/>
        <v>4.1276829939460642E-2</v>
      </c>
      <c r="AJ12" s="38">
        <v>0</v>
      </c>
      <c r="AK12" s="38">
        <v>0</v>
      </c>
      <c r="AL12" s="39" t="e">
        <f t="shared" si="13"/>
        <v>#DIV/0!</v>
      </c>
      <c r="AM12" s="38">
        <v>134.94999999999999</v>
      </c>
      <c r="AN12" s="38">
        <v>147.76</v>
      </c>
      <c r="AO12" s="39">
        <f t="shared" si="14"/>
        <v>109.49240459429419</v>
      </c>
      <c r="AP12" s="38">
        <f t="shared" si="15"/>
        <v>4783.0200000000013</v>
      </c>
      <c r="AQ12" s="38">
        <f t="shared" si="15"/>
        <v>1581.4799999999998</v>
      </c>
      <c r="AR12" s="39">
        <f t="shared" si="16"/>
        <v>33.064465546872043</v>
      </c>
    </row>
    <row r="13" spans="1:44">
      <c r="A13" s="38">
        <v>7</v>
      </c>
      <c r="B13" s="38" t="s">
        <v>103</v>
      </c>
      <c r="C13" s="38">
        <v>4175.5</v>
      </c>
      <c r="D13" s="38">
        <v>2210.25</v>
      </c>
      <c r="E13" s="39">
        <f t="shared" si="0"/>
        <v>52.933780385582565</v>
      </c>
      <c r="F13" s="38">
        <v>1764.76</v>
      </c>
      <c r="G13" s="38">
        <v>557.71</v>
      </c>
      <c r="H13" s="39">
        <f t="shared" si="1"/>
        <v>31.602597520342712</v>
      </c>
      <c r="I13" s="38">
        <f t="shared" si="2"/>
        <v>5940.26</v>
      </c>
      <c r="J13" s="38">
        <f t="shared" si="2"/>
        <v>2767.96</v>
      </c>
      <c r="K13" s="39">
        <f t="shared" si="3"/>
        <v>46.596613616239019</v>
      </c>
      <c r="L13" s="38">
        <v>155.82</v>
      </c>
      <c r="M13" s="38">
        <v>19.04</v>
      </c>
      <c r="N13" s="39">
        <f t="shared" si="4"/>
        <v>12.219227313566936</v>
      </c>
      <c r="O13" s="38">
        <v>67.59</v>
      </c>
      <c r="P13" s="38">
        <v>49.1</v>
      </c>
      <c r="Q13" s="39">
        <f t="shared" si="5"/>
        <v>72.643882231099283</v>
      </c>
      <c r="R13" s="38">
        <f t="shared" si="6"/>
        <v>6163.67</v>
      </c>
      <c r="S13" s="38">
        <f t="shared" si="6"/>
        <v>2836.1</v>
      </c>
      <c r="T13" s="39">
        <f t="shared" si="7"/>
        <v>46.01317072458454</v>
      </c>
      <c r="U13" s="38">
        <v>865.78</v>
      </c>
      <c r="V13" s="38">
        <v>544.95000000000005</v>
      </c>
      <c r="W13" s="39">
        <f t="shared" si="8"/>
        <v>62.943241932130569</v>
      </c>
      <c r="X13" s="38">
        <v>16.48</v>
      </c>
      <c r="Y13" s="38">
        <v>0</v>
      </c>
      <c r="Z13" s="39">
        <f t="shared" si="9"/>
        <v>0</v>
      </c>
      <c r="AA13" s="38">
        <v>68.87</v>
      </c>
      <c r="AB13" s="38">
        <v>15.92</v>
      </c>
      <c r="AC13" s="39">
        <f t="shared" si="10"/>
        <v>23.11601568171918</v>
      </c>
      <c r="AD13" s="38">
        <v>301.83</v>
      </c>
      <c r="AE13" s="38">
        <v>81.27</v>
      </c>
      <c r="AF13" s="39">
        <f t="shared" si="11"/>
        <v>26.925752907265682</v>
      </c>
      <c r="AG13" s="38">
        <v>16.850000000000001</v>
      </c>
      <c r="AH13" s="38">
        <v>0.22</v>
      </c>
      <c r="AI13" s="39">
        <f t="shared" si="12"/>
        <v>1.3056379821958457</v>
      </c>
      <c r="AJ13" s="38">
        <v>14.61</v>
      </c>
      <c r="AK13" s="38">
        <v>0.09</v>
      </c>
      <c r="AL13" s="39">
        <f t="shared" si="13"/>
        <v>0.61601642710472282</v>
      </c>
      <c r="AM13" s="38">
        <v>0</v>
      </c>
      <c r="AN13" s="38">
        <v>69.12</v>
      </c>
      <c r="AO13" s="39" t="e">
        <f t="shared" si="14"/>
        <v>#DIV/0!</v>
      </c>
      <c r="AP13" s="38">
        <f t="shared" si="15"/>
        <v>7448.0899999999992</v>
      </c>
      <c r="AQ13" s="38">
        <f t="shared" si="15"/>
        <v>3547.67</v>
      </c>
      <c r="AR13" s="39">
        <f t="shared" si="16"/>
        <v>47.631943223027655</v>
      </c>
    </row>
    <row r="14" spans="1:44">
      <c r="A14" s="38">
        <v>8</v>
      </c>
      <c r="B14" s="38" t="s">
        <v>104</v>
      </c>
      <c r="C14" s="38">
        <v>1215.99</v>
      </c>
      <c r="D14" s="38">
        <v>445.05</v>
      </c>
      <c r="E14" s="39">
        <f t="shared" si="0"/>
        <v>36.599807564206941</v>
      </c>
      <c r="F14" s="38">
        <v>530.04</v>
      </c>
      <c r="G14" s="38">
        <v>803.08</v>
      </c>
      <c r="H14" s="39">
        <f t="shared" si="1"/>
        <v>151.51309335144518</v>
      </c>
      <c r="I14" s="38">
        <f t="shared" si="2"/>
        <v>1746.03</v>
      </c>
      <c r="J14" s="38">
        <f t="shared" si="2"/>
        <v>1248.1300000000001</v>
      </c>
      <c r="K14" s="39">
        <f t="shared" si="3"/>
        <v>71.483880574789666</v>
      </c>
      <c r="L14" s="38">
        <v>15.02</v>
      </c>
      <c r="M14" s="38">
        <v>2</v>
      </c>
      <c r="N14" s="39">
        <f t="shared" si="4"/>
        <v>13.315579227696405</v>
      </c>
      <c r="O14" s="38">
        <v>14.06</v>
      </c>
      <c r="P14" s="38">
        <v>28.83</v>
      </c>
      <c r="Q14" s="39">
        <f t="shared" si="5"/>
        <v>205.04978662873395</v>
      </c>
      <c r="R14" s="38">
        <f t="shared" si="6"/>
        <v>1775.11</v>
      </c>
      <c r="S14" s="38">
        <f t="shared" si="6"/>
        <v>1278.96</v>
      </c>
      <c r="T14" s="39">
        <f t="shared" si="7"/>
        <v>72.049619460202479</v>
      </c>
      <c r="U14" s="38">
        <v>419.13</v>
      </c>
      <c r="V14" s="38">
        <v>164.17</v>
      </c>
      <c r="W14" s="39">
        <f t="shared" si="8"/>
        <v>39.169231503352179</v>
      </c>
      <c r="X14" s="38">
        <v>1.1000000000000001</v>
      </c>
      <c r="Y14" s="38">
        <v>0</v>
      </c>
      <c r="Z14" s="39">
        <f t="shared" si="9"/>
        <v>0</v>
      </c>
      <c r="AA14" s="38">
        <v>50.03</v>
      </c>
      <c r="AB14" s="38">
        <v>4.82</v>
      </c>
      <c r="AC14" s="39">
        <f t="shared" si="10"/>
        <v>9.6342194683190101</v>
      </c>
      <c r="AD14" s="38">
        <v>210.02</v>
      </c>
      <c r="AE14" s="38">
        <v>23.03</v>
      </c>
      <c r="AF14" s="39">
        <f t="shared" si="11"/>
        <v>10.965622321683648</v>
      </c>
      <c r="AG14" s="38">
        <v>50.03</v>
      </c>
      <c r="AH14" s="38">
        <v>0</v>
      </c>
      <c r="AI14" s="39">
        <f t="shared" si="12"/>
        <v>0</v>
      </c>
      <c r="AJ14" s="38">
        <v>10.01</v>
      </c>
      <c r="AK14" s="38">
        <v>0</v>
      </c>
      <c r="AL14" s="39">
        <f t="shared" si="13"/>
        <v>0</v>
      </c>
      <c r="AM14" s="38">
        <v>200</v>
      </c>
      <c r="AN14" s="38">
        <v>60.75</v>
      </c>
      <c r="AO14" s="39">
        <f t="shared" si="14"/>
        <v>30.375000000000004</v>
      </c>
      <c r="AP14" s="38">
        <f t="shared" si="15"/>
        <v>2715.4300000000003</v>
      </c>
      <c r="AQ14" s="38">
        <f t="shared" si="15"/>
        <v>1531.73</v>
      </c>
      <c r="AR14" s="39">
        <f t="shared" si="16"/>
        <v>56.408377310407552</v>
      </c>
    </row>
    <row r="15" spans="1:44">
      <c r="A15" s="38">
        <v>9</v>
      </c>
      <c r="B15" s="38" t="s">
        <v>105</v>
      </c>
      <c r="C15" s="38">
        <v>2816.54</v>
      </c>
      <c r="D15" s="38">
        <v>1652.32</v>
      </c>
      <c r="E15" s="39">
        <f t="shared" si="0"/>
        <v>58.664886704964246</v>
      </c>
      <c r="F15" s="38">
        <v>874.55</v>
      </c>
      <c r="G15" s="38">
        <v>727.02</v>
      </c>
      <c r="H15" s="39">
        <f t="shared" si="1"/>
        <v>83.130752958664459</v>
      </c>
      <c r="I15" s="38">
        <f t="shared" si="2"/>
        <v>3691.09</v>
      </c>
      <c r="J15" s="38">
        <f t="shared" si="2"/>
        <v>2379.34</v>
      </c>
      <c r="K15" s="39">
        <f t="shared" si="3"/>
        <v>64.461717270508174</v>
      </c>
      <c r="L15" s="38">
        <v>343.08</v>
      </c>
      <c r="M15" s="38">
        <v>79.150000000000006</v>
      </c>
      <c r="N15" s="39">
        <f t="shared" si="4"/>
        <v>23.070420893086162</v>
      </c>
      <c r="O15" s="38">
        <v>90.27</v>
      </c>
      <c r="P15" s="38">
        <v>76.87</v>
      </c>
      <c r="Q15" s="39">
        <f t="shared" si="5"/>
        <v>85.1556441785754</v>
      </c>
      <c r="R15" s="38">
        <f t="shared" si="6"/>
        <v>4124.4400000000005</v>
      </c>
      <c r="S15" s="38">
        <f t="shared" si="6"/>
        <v>2535.36</v>
      </c>
      <c r="T15" s="39">
        <f t="shared" si="7"/>
        <v>61.471617965105565</v>
      </c>
      <c r="U15" s="38">
        <v>254.38</v>
      </c>
      <c r="V15" s="38">
        <v>397.77</v>
      </c>
      <c r="W15" s="39">
        <f t="shared" si="8"/>
        <v>156.36842519065962</v>
      </c>
      <c r="X15" s="38">
        <v>0</v>
      </c>
      <c r="Y15" s="38">
        <v>0</v>
      </c>
      <c r="Z15" s="39" t="e">
        <f t="shared" si="9"/>
        <v>#DIV/0!</v>
      </c>
      <c r="AA15" s="38">
        <v>188.15</v>
      </c>
      <c r="AB15" s="38">
        <v>20.09</v>
      </c>
      <c r="AC15" s="39">
        <f t="shared" si="10"/>
        <v>10.677650810523517</v>
      </c>
      <c r="AD15" s="38">
        <v>509.27</v>
      </c>
      <c r="AE15" s="38">
        <v>72.27</v>
      </c>
      <c r="AF15" s="39">
        <f t="shared" si="11"/>
        <v>14.190900701003399</v>
      </c>
      <c r="AG15" s="38">
        <v>50.73</v>
      </c>
      <c r="AH15" s="38">
        <v>0.34</v>
      </c>
      <c r="AI15" s="39">
        <f t="shared" si="12"/>
        <v>0.67021486300019717</v>
      </c>
      <c r="AJ15" s="38">
        <v>40.1</v>
      </c>
      <c r="AK15" s="38">
        <v>0.06</v>
      </c>
      <c r="AL15" s="39">
        <f t="shared" si="13"/>
        <v>0.14962593516209474</v>
      </c>
      <c r="AM15" s="38">
        <v>240.7</v>
      </c>
      <c r="AN15" s="38">
        <v>172.71</v>
      </c>
      <c r="AO15" s="39">
        <f t="shared" si="14"/>
        <v>71.753219775654358</v>
      </c>
      <c r="AP15" s="38">
        <f t="shared" si="15"/>
        <v>5407.7699999999995</v>
      </c>
      <c r="AQ15" s="38">
        <f t="shared" si="15"/>
        <v>3198.6000000000004</v>
      </c>
      <c r="AR15" s="39">
        <f t="shared" si="16"/>
        <v>59.148225608707484</v>
      </c>
    </row>
    <row r="16" spans="1:44">
      <c r="A16" s="38">
        <v>10</v>
      </c>
      <c r="B16" s="38" t="s">
        <v>106</v>
      </c>
      <c r="C16" s="38">
        <v>1706.71</v>
      </c>
      <c r="D16" s="38">
        <v>1269.05</v>
      </c>
      <c r="E16" s="39">
        <f t="shared" si="0"/>
        <v>74.356510479226117</v>
      </c>
      <c r="F16" s="38">
        <v>668.03</v>
      </c>
      <c r="G16" s="38">
        <v>471.12</v>
      </c>
      <c r="H16" s="39">
        <f t="shared" si="1"/>
        <v>70.52377887220635</v>
      </c>
      <c r="I16" s="38">
        <f t="shared" si="2"/>
        <v>2374.7399999999998</v>
      </c>
      <c r="J16" s="38">
        <f t="shared" si="2"/>
        <v>1740.17</v>
      </c>
      <c r="K16" s="39">
        <f t="shared" si="3"/>
        <v>73.278337839089758</v>
      </c>
      <c r="L16" s="38">
        <v>212.42</v>
      </c>
      <c r="M16" s="38">
        <v>57.89</v>
      </c>
      <c r="N16" s="39">
        <f t="shared" si="4"/>
        <v>27.252612748328787</v>
      </c>
      <c r="O16" s="38">
        <v>226.43</v>
      </c>
      <c r="P16" s="38">
        <v>51.63</v>
      </c>
      <c r="Q16" s="39">
        <f t="shared" si="5"/>
        <v>22.801748884865081</v>
      </c>
      <c r="R16" s="38">
        <f t="shared" si="6"/>
        <v>2813.5899999999997</v>
      </c>
      <c r="S16" s="38">
        <f t="shared" si="6"/>
        <v>1849.6900000000003</v>
      </c>
      <c r="T16" s="39">
        <f t="shared" si="7"/>
        <v>65.74127715836353</v>
      </c>
      <c r="U16" s="38">
        <v>408.56</v>
      </c>
      <c r="V16" s="38">
        <v>290.83</v>
      </c>
      <c r="W16" s="39">
        <f t="shared" si="8"/>
        <v>71.184158997454475</v>
      </c>
      <c r="X16" s="38">
        <v>0</v>
      </c>
      <c r="Y16" s="38">
        <v>0</v>
      </c>
      <c r="Z16" s="39" t="e">
        <f t="shared" si="9"/>
        <v>#DIV/0!</v>
      </c>
      <c r="AA16" s="38">
        <v>100.64</v>
      </c>
      <c r="AB16" s="38">
        <v>9.99</v>
      </c>
      <c r="AC16" s="39">
        <f t="shared" si="10"/>
        <v>9.9264705882352953</v>
      </c>
      <c r="AD16" s="38">
        <v>257.51</v>
      </c>
      <c r="AE16" s="38">
        <v>74.64</v>
      </c>
      <c r="AF16" s="39">
        <f t="shared" si="11"/>
        <v>28.985282124966023</v>
      </c>
      <c r="AG16" s="38">
        <v>0</v>
      </c>
      <c r="AH16" s="38">
        <v>1.17</v>
      </c>
      <c r="AI16" s="39" t="e">
        <f t="shared" si="12"/>
        <v>#DIV/0!</v>
      </c>
      <c r="AJ16" s="38">
        <v>4.51</v>
      </c>
      <c r="AK16" s="38">
        <v>0</v>
      </c>
      <c r="AL16" s="39">
        <f t="shared" si="13"/>
        <v>0</v>
      </c>
      <c r="AM16" s="38">
        <v>263.74</v>
      </c>
      <c r="AN16" s="38">
        <v>134.91999999999999</v>
      </c>
      <c r="AO16" s="39">
        <f t="shared" si="14"/>
        <v>51.156441950405693</v>
      </c>
      <c r="AP16" s="38">
        <f t="shared" si="15"/>
        <v>3848.5499999999993</v>
      </c>
      <c r="AQ16" s="38">
        <f t="shared" si="15"/>
        <v>2361.2400000000002</v>
      </c>
      <c r="AR16" s="39">
        <f t="shared" si="16"/>
        <v>61.354016447753068</v>
      </c>
    </row>
    <row r="17" spans="1:44">
      <c r="A17" s="38">
        <v>11</v>
      </c>
      <c r="B17" s="38" t="s">
        <v>107</v>
      </c>
      <c r="C17" s="38">
        <v>1815.56</v>
      </c>
      <c r="D17" s="38">
        <v>1793.7</v>
      </c>
      <c r="E17" s="39">
        <f t="shared" si="0"/>
        <v>98.795963779770432</v>
      </c>
      <c r="F17" s="38">
        <v>1839.18</v>
      </c>
      <c r="G17" s="38">
        <v>724.48</v>
      </c>
      <c r="H17" s="39">
        <f t="shared" si="1"/>
        <v>39.391467936797916</v>
      </c>
      <c r="I17" s="38">
        <f t="shared" si="2"/>
        <v>3654.74</v>
      </c>
      <c r="J17" s="38">
        <f t="shared" si="2"/>
        <v>2518.1800000000003</v>
      </c>
      <c r="K17" s="39">
        <f t="shared" si="3"/>
        <v>68.901754981202501</v>
      </c>
      <c r="L17" s="38">
        <v>508.45</v>
      </c>
      <c r="M17" s="38">
        <v>67.2</v>
      </c>
      <c r="N17" s="39">
        <f t="shared" si="4"/>
        <v>13.216638804208872</v>
      </c>
      <c r="O17" s="38">
        <v>2487.9299999999998</v>
      </c>
      <c r="P17" s="38">
        <v>3636.26</v>
      </c>
      <c r="Q17" s="39">
        <f t="shared" si="5"/>
        <v>146.15604136772339</v>
      </c>
      <c r="R17" s="38">
        <f t="shared" si="6"/>
        <v>6651.119999999999</v>
      </c>
      <c r="S17" s="38">
        <f t="shared" si="6"/>
        <v>6221.64</v>
      </c>
      <c r="T17" s="39">
        <f t="shared" si="7"/>
        <v>93.542741673582825</v>
      </c>
      <c r="U17" s="38">
        <v>4004.73</v>
      </c>
      <c r="V17" s="38">
        <v>2461.19</v>
      </c>
      <c r="W17" s="39">
        <f t="shared" si="8"/>
        <v>61.457077006439889</v>
      </c>
      <c r="X17" s="38">
        <v>594</v>
      </c>
      <c r="Y17" s="38">
        <v>6.2</v>
      </c>
      <c r="Z17" s="39">
        <f t="shared" si="9"/>
        <v>1.0437710437710439</v>
      </c>
      <c r="AA17" s="38">
        <v>106.51</v>
      </c>
      <c r="AB17" s="38">
        <v>67.53</v>
      </c>
      <c r="AC17" s="39">
        <f t="shared" si="10"/>
        <v>63.402497418082802</v>
      </c>
      <c r="AD17" s="38">
        <v>999.98</v>
      </c>
      <c r="AE17" s="38">
        <v>311.61</v>
      </c>
      <c r="AF17" s="39">
        <f t="shared" si="11"/>
        <v>31.161623232464652</v>
      </c>
      <c r="AG17" s="38">
        <v>82.51</v>
      </c>
      <c r="AH17" s="38">
        <v>0.1</v>
      </c>
      <c r="AI17" s="39">
        <f t="shared" si="12"/>
        <v>0.12119743061447097</v>
      </c>
      <c r="AJ17" s="38">
        <v>96.05</v>
      </c>
      <c r="AK17" s="38">
        <v>0.05</v>
      </c>
      <c r="AL17" s="39">
        <f t="shared" si="13"/>
        <v>5.2056220718375845E-2</v>
      </c>
      <c r="AM17" s="38">
        <v>0</v>
      </c>
      <c r="AN17" s="38">
        <v>494.84</v>
      </c>
      <c r="AO17" s="39" t="e">
        <f t="shared" si="14"/>
        <v>#DIV/0!</v>
      </c>
      <c r="AP17" s="38">
        <f t="shared" si="15"/>
        <v>12534.899999999998</v>
      </c>
      <c r="AQ17" s="38">
        <f t="shared" si="15"/>
        <v>9563.1600000000017</v>
      </c>
      <c r="AR17" s="39">
        <f t="shared" si="16"/>
        <v>76.292271976641246</v>
      </c>
    </row>
    <row r="18" spans="1:44">
      <c r="A18" s="38">
        <v>12</v>
      </c>
      <c r="B18" s="38" t="s">
        <v>108</v>
      </c>
      <c r="C18" s="38">
        <v>2099.0700000000002</v>
      </c>
      <c r="D18" s="38">
        <v>1044.42</v>
      </c>
      <c r="E18" s="39">
        <f t="shared" si="0"/>
        <v>49.75632065629064</v>
      </c>
      <c r="F18" s="38">
        <v>816.95</v>
      </c>
      <c r="G18" s="38">
        <v>1203.3499999999999</v>
      </c>
      <c r="H18" s="39">
        <f t="shared" si="1"/>
        <v>147.29787624701632</v>
      </c>
      <c r="I18" s="38">
        <f t="shared" si="2"/>
        <v>2916.0200000000004</v>
      </c>
      <c r="J18" s="38">
        <f t="shared" si="2"/>
        <v>2247.77</v>
      </c>
      <c r="K18" s="39">
        <f t="shared" si="3"/>
        <v>77.083490511039017</v>
      </c>
      <c r="L18" s="38">
        <v>0</v>
      </c>
      <c r="M18" s="38">
        <v>5.81</v>
      </c>
      <c r="N18" s="39" t="e">
        <f t="shared" si="4"/>
        <v>#DIV/0!</v>
      </c>
      <c r="O18" s="38">
        <v>308.63</v>
      </c>
      <c r="P18" s="38">
        <v>102.33</v>
      </c>
      <c r="Q18" s="39">
        <f t="shared" si="5"/>
        <v>33.156206460810679</v>
      </c>
      <c r="R18" s="38">
        <f t="shared" si="6"/>
        <v>3224.6500000000005</v>
      </c>
      <c r="S18" s="38">
        <f t="shared" si="6"/>
        <v>2355.91</v>
      </c>
      <c r="T18" s="39">
        <f t="shared" si="7"/>
        <v>73.059401795543693</v>
      </c>
      <c r="U18" s="38">
        <v>1085.3</v>
      </c>
      <c r="V18" s="38">
        <v>596.62</v>
      </c>
      <c r="W18" s="39">
        <f t="shared" si="8"/>
        <v>54.972818575509073</v>
      </c>
      <c r="X18" s="38">
        <v>0</v>
      </c>
      <c r="Y18" s="38">
        <v>0</v>
      </c>
      <c r="Z18" s="39" t="e">
        <f t="shared" si="9"/>
        <v>#DIV/0!</v>
      </c>
      <c r="AA18" s="38">
        <v>87.38</v>
      </c>
      <c r="AB18" s="38">
        <v>20.91</v>
      </c>
      <c r="AC18" s="39">
        <f t="shared" si="10"/>
        <v>23.929961089494164</v>
      </c>
      <c r="AD18" s="38">
        <v>283.2</v>
      </c>
      <c r="AE18" s="38">
        <v>79.08</v>
      </c>
      <c r="AF18" s="39">
        <f t="shared" si="11"/>
        <v>27.923728813559322</v>
      </c>
      <c r="AG18" s="38">
        <v>0</v>
      </c>
      <c r="AH18" s="38">
        <v>0.92</v>
      </c>
      <c r="AI18" s="39" t="e">
        <f t="shared" si="12"/>
        <v>#DIV/0!</v>
      </c>
      <c r="AJ18" s="38">
        <v>251.78</v>
      </c>
      <c r="AK18" s="38">
        <v>0</v>
      </c>
      <c r="AL18" s="39">
        <f t="shared" si="13"/>
        <v>0</v>
      </c>
      <c r="AM18" s="38">
        <v>123.74</v>
      </c>
      <c r="AN18" s="38">
        <v>74.11</v>
      </c>
      <c r="AO18" s="39">
        <f t="shared" si="14"/>
        <v>59.891708420882495</v>
      </c>
      <c r="AP18" s="38">
        <f t="shared" si="15"/>
        <v>5056.05</v>
      </c>
      <c r="AQ18" s="38">
        <f t="shared" si="15"/>
        <v>3127.5499999999997</v>
      </c>
      <c r="AR18" s="39">
        <f t="shared" si="16"/>
        <v>61.85757656668742</v>
      </c>
    </row>
    <row r="19" spans="1:44">
      <c r="A19" s="38">
        <v>13</v>
      </c>
      <c r="B19" s="38" t="s">
        <v>109</v>
      </c>
      <c r="C19" s="38">
        <v>2706.05</v>
      </c>
      <c r="D19" s="38">
        <v>1225.95</v>
      </c>
      <c r="E19" s="39">
        <f t="shared" si="0"/>
        <v>45.304040945289259</v>
      </c>
      <c r="F19" s="38">
        <v>1941.71</v>
      </c>
      <c r="G19" s="38">
        <v>501.74</v>
      </c>
      <c r="H19" s="39">
        <f t="shared" si="1"/>
        <v>25.840110006128619</v>
      </c>
      <c r="I19" s="38">
        <f t="shared" si="2"/>
        <v>4647.76</v>
      </c>
      <c r="J19" s="38">
        <f t="shared" si="2"/>
        <v>1727.69</v>
      </c>
      <c r="K19" s="39">
        <f t="shared" si="3"/>
        <v>37.172530423257655</v>
      </c>
      <c r="L19" s="38">
        <v>221.23</v>
      </c>
      <c r="M19" s="38">
        <v>16.05</v>
      </c>
      <c r="N19" s="39">
        <f t="shared" si="4"/>
        <v>7.2548930976811477</v>
      </c>
      <c r="O19" s="38">
        <v>114.25</v>
      </c>
      <c r="P19" s="38">
        <v>150.44999999999999</v>
      </c>
      <c r="Q19" s="39">
        <f t="shared" si="5"/>
        <v>131.68490153172866</v>
      </c>
      <c r="R19" s="38">
        <f t="shared" si="6"/>
        <v>4983.24</v>
      </c>
      <c r="S19" s="38">
        <f t="shared" si="6"/>
        <v>1894.19</v>
      </c>
      <c r="T19" s="39">
        <f t="shared" si="7"/>
        <v>38.011213587946798</v>
      </c>
      <c r="U19" s="38">
        <v>4097.79</v>
      </c>
      <c r="V19" s="38">
        <v>1997.15</v>
      </c>
      <c r="W19" s="39">
        <f t="shared" si="8"/>
        <v>48.737246174157292</v>
      </c>
      <c r="X19" s="38">
        <v>440.76</v>
      </c>
      <c r="Y19" s="38">
        <v>3.83</v>
      </c>
      <c r="Z19" s="39">
        <f t="shared" si="9"/>
        <v>0.86895362555585809</v>
      </c>
      <c r="AA19" s="38">
        <v>444.16</v>
      </c>
      <c r="AB19" s="38">
        <v>33.99</v>
      </c>
      <c r="AC19" s="39">
        <f t="shared" si="10"/>
        <v>7.6526476945244966</v>
      </c>
      <c r="AD19" s="38">
        <v>449.23</v>
      </c>
      <c r="AE19" s="38">
        <v>164.38</v>
      </c>
      <c r="AF19" s="39">
        <f t="shared" si="11"/>
        <v>36.591501012844198</v>
      </c>
      <c r="AG19" s="38">
        <v>159.26</v>
      </c>
      <c r="AH19" s="38">
        <v>2.2799999999999998</v>
      </c>
      <c r="AI19" s="39">
        <f t="shared" si="12"/>
        <v>1.4316212482732638</v>
      </c>
      <c r="AJ19" s="38">
        <v>195.88</v>
      </c>
      <c r="AK19" s="38">
        <v>0.77</v>
      </c>
      <c r="AL19" s="39">
        <f t="shared" si="13"/>
        <v>0.39309781498876861</v>
      </c>
      <c r="AM19" s="38">
        <v>20.82</v>
      </c>
      <c r="AN19" s="38">
        <v>219.45</v>
      </c>
      <c r="AO19" s="39">
        <f t="shared" si="14"/>
        <v>1054.0345821325648</v>
      </c>
      <c r="AP19" s="38">
        <f t="shared" si="15"/>
        <v>10791.139999999998</v>
      </c>
      <c r="AQ19" s="38">
        <f t="shared" si="15"/>
        <v>4316.04</v>
      </c>
      <c r="AR19" s="39">
        <f t="shared" si="16"/>
        <v>39.996144985608574</v>
      </c>
    </row>
    <row r="20" spans="1:44">
      <c r="A20" s="38">
        <v>14</v>
      </c>
      <c r="B20" s="38" t="s">
        <v>110</v>
      </c>
      <c r="C20" s="38">
        <v>2141.19</v>
      </c>
      <c r="D20" s="38">
        <v>1284.68</v>
      </c>
      <c r="E20" s="39">
        <f t="shared" si="0"/>
        <v>59.99841209794554</v>
      </c>
      <c r="F20" s="38">
        <v>809.24</v>
      </c>
      <c r="G20" s="38">
        <v>219.32</v>
      </c>
      <c r="H20" s="39">
        <f t="shared" si="1"/>
        <v>27.101972220849191</v>
      </c>
      <c r="I20" s="38">
        <f t="shared" si="2"/>
        <v>2950.4300000000003</v>
      </c>
      <c r="J20" s="38">
        <f t="shared" si="2"/>
        <v>1504</v>
      </c>
      <c r="K20" s="39">
        <f t="shared" si="3"/>
        <v>50.975620502774163</v>
      </c>
      <c r="L20" s="38">
        <v>283.67</v>
      </c>
      <c r="M20" s="38">
        <v>0.98</v>
      </c>
      <c r="N20" s="39">
        <f t="shared" si="4"/>
        <v>0.34547185109458173</v>
      </c>
      <c r="O20" s="38">
        <v>18.170000000000002</v>
      </c>
      <c r="P20" s="38">
        <v>27.05</v>
      </c>
      <c r="Q20" s="39">
        <f t="shared" si="5"/>
        <v>148.8717666483214</v>
      </c>
      <c r="R20" s="38">
        <f t="shared" si="6"/>
        <v>3252.2700000000004</v>
      </c>
      <c r="S20" s="38">
        <f t="shared" si="6"/>
        <v>1532.03</v>
      </c>
      <c r="T20" s="39">
        <f t="shared" si="7"/>
        <v>47.106482549111846</v>
      </c>
      <c r="U20" s="38">
        <v>658.42</v>
      </c>
      <c r="V20" s="38">
        <v>268.10000000000002</v>
      </c>
      <c r="W20" s="39">
        <f t="shared" si="8"/>
        <v>40.718690197746128</v>
      </c>
      <c r="X20" s="38">
        <v>0</v>
      </c>
      <c r="Y20" s="38">
        <v>0</v>
      </c>
      <c r="Z20" s="39" t="e">
        <f t="shared" si="9"/>
        <v>#DIV/0!</v>
      </c>
      <c r="AA20" s="38">
        <v>75.709999999999994</v>
      </c>
      <c r="AB20" s="38">
        <v>6.7</v>
      </c>
      <c r="AC20" s="39">
        <f t="shared" si="10"/>
        <v>8.8495575221238951</v>
      </c>
      <c r="AD20" s="38">
        <v>333.87</v>
      </c>
      <c r="AE20" s="38">
        <v>51.14</v>
      </c>
      <c r="AF20" s="39">
        <f t="shared" si="11"/>
        <v>15.317339084074641</v>
      </c>
      <c r="AG20" s="38">
        <v>14.44</v>
      </c>
      <c r="AH20" s="38">
        <v>0.49</v>
      </c>
      <c r="AI20" s="39">
        <f t="shared" si="12"/>
        <v>3.3933518005540169</v>
      </c>
      <c r="AJ20" s="38">
        <v>4.54</v>
      </c>
      <c r="AK20" s="38">
        <v>0</v>
      </c>
      <c r="AL20" s="39">
        <f t="shared" si="13"/>
        <v>0</v>
      </c>
      <c r="AM20" s="38">
        <v>187.18</v>
      </c>
      <c r="AN20" s="38">
        <v>122.24</v>
      </c>
      <c r="AO20" s="39">
        <f t="shared" si="14"/>
        <v>65.306122448979593</v>
      </c>
      <c r="AP20" s="38">
        <f t="shared" si="15"/>
        <v>4526.43</v>
      </c>
      <c r="AQ20" s="38">
        <f t="shared" si="15"/>
        <v>1980.7000000000003</v>
      </c>
      <c r="AR20" s="39">
        <f t="shared" si="16"/>
        <v>43.758547022708846</v>
      </c>
    </row>
    <row r="21" spans="1:44">
      <c r="A21" s="38">
        <v>15</v>
      </c>
      <c r="B21" s="38" t="s">
        <v>111</v>
      </c>
      <c r="C21" s="38">
        <v>4060.48</v>
      </c>
      <c r="D21" s="38">
        <v>1171.1099999999999</v>
      </c>
      <c r="E21" s="39">
        <f t="shared" si="0"/>
        <v>28.84166403971944</v>
      </c>
      <c r="F21" s="38">
        <v>1017.48</v>
      </c>
      <c r="G21" s="38">
        <v>315.29000000000002</v>
      </c>
      <c r="H21" s="39">
        <f t="shared" si="1"/>
        <v>30.98734127452137</v>
      </c>
      <c r="I21" s="38">
        <f t="shared" si="2"/>
        <v>5077.96</v>
      </c>
      <c r="J21" s="38">
        <f t="shared" si="2"/>
        <v>1486.3999999999999</v>
      </c>
      <c r="K21" s="39">
        <f t="shared" si="3"/>
        <v>29.271597255590827</v>
      </c>
      <c r="L21" s="38">
        <v>249.55</v>
      </c>
      <c r="M21" s="38">
        <v>1.98</v>
      </c>
      <c r="N21" s="39">
        <f t="shared" si="4"/>
        <v>0.79342817070727301</v>
      </c>
      <c r="O21" s="38">
        <v>25.31</v>
      </c>
      <c r="P21" s="38">
        <v>137.83000000000001</v>
      </c>
      <c r="Q21" s="39">
        <f t="shared" si="5"/>
        <v>544.56736467799294</v>
      </c>
      <c r="R21" s="38">
        <f t="shared" si="6"/>
        <v>5352.8200000000006</v>
      </c>
      <c r="S21" s="38">
        <f t="shared" si="6"/>
        <v>1626.2099999999998</v>
      </c>
      <c r="T21" s="39">
        <f t="shared" si="7"/>
        <v>30.380434985671094</v>
      </c>
      <c r="U21" s="38">
        <v>1209</v>
      </c>
      <c r="V21" s="38">
        <v>670.86</v>
      </c>
      <c r="W21" s="39">
        <f t="shared" si="8"/>
        <v>55.488833746898273</v>
      </c>
      <c r="X21" s="38">
        <v>0</v>
      </c>
      <c r="Y21" s="38">
        <v>0</v>
      </c>
      <c r="Z21" s="39" t="e">
        <f t="shared" si="9"/>
        <v>#DIV/0!</v>
      </c>
      <c r="AA21" s="38">
        <v>286.79000000000002</v>
      </c>
      <c r="AB21" s="38">
        <v>18.87</v>
      </c>
      <c r="AC21" s="39">
        <f t="shared" si="10"/>
        <v>6.579727326615294</v>
      </c>
      <c r="AD21" s="38">
        <v>286.79000000000002</v>
      </c>
      <c r="AE21" s="38">
        <v>71.53</v>
      </c>
      <c r="AF21" s="39">
        <f t="shared" si="11"/>
        <v>24.941594895219495</v>
      </c>
      <c r="AG21" s="38">
        <v>0</v>
      </c>
      <c r="AH21" s="38">
        <v>0.05</v>
      </c>
      <c r="AI21" s="39" t="e">
        <f t="shared" si="12"/>
        <v>#DIV/0!</v>
      </c>
      <c r="AJ21" s="38">
        <v>164.84</v>
      </c>
      <c r="AK21" s="38">
        <v>0.02</v>
      </c>
      <c r="AL21" s="39">
        <f t="shared" si="13"/>
        <v>1.2132977432661975E-2</v>
      </c>
      <c r="AM21" s="38">
        <v>286.79000000000002</v>
      </c>
      <c r="AN21" s="38">
        <v>94.51</v>
      </c>
      <c r="AO21" s="39">
        <f t="shared" si="14"/>
        <v>32.95442658391157</v>
      </c>
      <c r="AP21" s="38">
        <f t="shared" si="15"/>
        <v>7587.0300000000007</v>
      </c>
      <c r="AQ21" s="38">
        <f t="shared" si="15"/>
        <v>2482.0500000000002</v>
      </c>
      <c r="AR21" s="39">
        <f t="shared" si="16"/>
        <v>32.714382307701435</v>
      </c>
    </row>
    <row r="22" spans="1:44">
      <c r="A22" s="38">
        <v>16</v>
      </c>
      <c r="B22" s="38" t="s">
        <v>112</v>
      </c>
      <c r="C22" s="38">
        <v>2536.85</v>
      </c>
      <c r="D22" s="38">
        <v>1925.48</v>
      </c>
      <c r="E22" s="39">
        <f t="shared" si="0"/>
        <v>75.900427695764435</v>
      </c>
      <c r="F22" s="38">
        <v>2654.88</v>
      </c>
      <c r="G22" s="38">
        <v>1842.87</v>
      </c>
      <c r="H22" s="39">
        <f t="shared" si="1"/>
        <v>69.414436810703307</v>
      </c>
      <c r="I22" s="38">
        <f t="shared" si="2"/>
        <v>5191.7299999999996</v>
      </c>
      <c r="J22" s="38">
        <f t="shared" si="2"/>
        <v>3768.35</v>
      </c>
      <c r="K22" s="39">
        <f t="shared" si="3"/>
        <v>72.583705238908806</v>
      </c>
      <c r="L22" s="38">
        <v>467.03</v>
      </c>
      <c r="M22" s="38">
        <v>9.2100000000000009</v>
      </c>
      <c r="N22" s="39">
        <f t="shared" si="4"/>
        <v>1.9720360576408371</v>
      </c>
      <c r="O22" s="38">
        <v>408.03</v>
      </c>
      <c r="P22" s="38">
        <v>44.93</v>
      </c>
      <c r="Q22" s="39">
        <f t="shared" si="5"/>
        <v>11.011445236869839</v>
      </c>
      <c r="R22" s="38">
        <f t="shared" si="6"/>
        <v>6066.7899999999991</v>
      </c>
      <c r="S22" s="38">
        <f t="shared" si="6"/>
        <v>3822.49</v>
      </c>
      <c r="T22" s="39">
        <f t="shared" si="7"/>
        <v>63.00679601568541</v>
      </c>
      <c r="U22" s="38">
        <v>1679.76</v>
      </c>
      <c r="V22" s="38">
        <v>677.88</v>
      </c>
      <c r="W22" s="39">
        <f t="shared" si="8"/>
        <v>40.355765109301331</v>
      </c>
      <c r="X22" s="38">
        <v>10</v>
      </c>
      <c r="Y22" s="38">
        <v>0</v>
      </c>
      <c r="Z22" s="39">
        <f t="shared" si="9"/>
        <v>0</v>
      </c>
      <c r="AA22" s="38">
        <v>150.02000000000001</v>
      </c>
      <c r="AB22" s="38">
        <v>16.579999999999998</v>
      </c>
      <c r="AC22" s="39">
        <f t="shared" si="10"/>
        <v>11.05185975203306</v>
      </c>
      <c r="AD22" s="38">
        <v>730.06</v>
      </c>
      <c r="AE22" s="38">
        <v>61.16</v>
      </c>
      <c r="AF22" s="39">
        <f t="shared" si="11"/>
        <v>8.3773936388789974</v>
      </c>
      <c r="AG22" s="38">
        <v>60</v>
      </c>
      <c r="AH22" s="38">
        <v>0</v>
      </c>
      <c r="AI22" s="39">
        <f t="shared" si="12"/>
        <v>0</v>
      </c>
      <c r="AJ22" s="38">
        <v>45.74</v>
      </c>
      <c r="AK22" s="38">
        <v>0</v>
      </c>
      <c r="AL22" s="39">
        <f t="shared" si="13"/>
        <v>0</v>
      </c>
      <c r="AM22" s="38">
        <v>149.57</v>
      </c>
      <c r="AN22" s="38">
        <v>123.92</v>
      </c>
      <c r="AO22" s="39">
        <f t="shared" si="14"/>
        <v>82.850839072006423</v>
      </c>
      <c r="AP22" s="38">
        <f t="shared" si="15"/>
        <v>8891.9399999999987</v>
      </c>
      <c r="AQ22" s="38">
        <f t="shared" si="15"/>
        <v>4702.03</v>
      </c>
      <c r="AR22" s="39">
        <f t="shared" si="16"/>
        <v>52.879686547592542</v>
      </c>
    </row>
    <row r="23" spans="1:44">
      <c r="A23" s="38">
        <v>17</v>
      </c>
      <c r="B23" s="38" t="s">
        <v>113</v>
      </c>
      <c r="C23" s="38">
        <v>1505.58</v>
      </c>
      <c r="D23" s="38">
        <v>1406.61</v>
      </c>
      <c r="E23" s="39">
        <f t="shared" si="0"/>
        <v>93.426453592635397</v>
      </c>
      <c r="F23" s="38">
        <v>467.82</v>
      </c>
      <c r="G23" s="38">
        <v>602.66</v>
      </c>
      <c r="H23" s="39">
        <f t="shared" si="1"/>
        <v>128.82305160104312</v>
      </c>
      <c r="I23" s="38">
        <f t="shared" si="2"/>
        <v>1973.3999999999999</v>
      </c>
      <c r="J23" s="38">
        <f t="shared" si="2"/>
        <v>2009.27</v>
      </c>
      <c r="K23" s="39">
        <f t="shared" si="3"/>
        <v>101.81767507854464</v>
      </c>
      <c r="L23" s="38">
        <v>62.58</v>
      </c>
      <c r="M23" s="38">
        <v>15.62</v>
      </c>
      <c r="N23" s="39">
        <f t="shared" si="4"/>
        <v>24.960051134547779</v>
      </c>
      <c r="O23" s="38">
        <v>102.54</v>
      </c>
      <c r="P23" s="38">
        <v>55.76</v>
      </c>
      <c r="Q23" s="39">
        <f t="shared" si="5"/>
        <v>54.378779013068069</v>
      </c>
      <c r="R23" s="38">
        <f t="shared" si="6"/>
        <v>2138.52</v>
      </c>
      <c r="S23" s="38">
        <f t="shared" si="6"/>
        <v>2080.65</v>
      </c>
      <c r="T23" s="39">
        <f t="shared" si="7"/>
        <v>97.293922899949507</v>
      </c>
      <c r="U23" s="38">
        <v>624.44000000000005</v>
      </c>
      <c r="V23" s="38">
        <v>515.41</v>
      </c>
      <c r="W23" s="39">
        <f t="shared" si="8"/>
        <v>82.539555441675731</v>
      </c>
      <c r="X23" s="38">
        <v>25.2</v>
      </c>
      <c r="Y23" s="38">
        <v>0</v>
      </c>
      <c r="Z23" s="39">
        <f t="shared" si="9"/>
        <v>0</v>
      </c>
      <c r="AA23" s="38">
        <v>83.99</v>
      </c>
      <c r="AB23" s="38">
        <v>9.58</v>
      </c>
      <c r="AC23" s="39">
        <f t="shared" si="10"/>
        <v>11.40611977616383</v>
      </c>
      <c r="AD23" s="38">
        <v>284.33999999999997</v>
      </c>
      <c r="AE23" s="38">
        <v>76.569999999999993</v>
      </c>
      <c r="AF23" s="39">
        <f t="shared" si="11"/>
        <v>26.929028627699232</v>
      </c>
      <c r="AG23" s="38">
        <v>42.07</v>
      </c>
      <c r="AH23" s="38">
        <v>0.94</v>
      </c>
      <c r="AI23" s="39">
        <f t="shared" si="12"/>
        <v>2.2343712859519846</v>
      </c>
      <c r="AJ23" s="38">
        <v>33.44</v>
      </c>
      <c r="AK23" s="38">
        <v>0</v>
      </c>
      <c r="AL23" s="39">
        <f t="shared" si="13"/>
        <v>0</v>
      </c>
      <c r="AM23" s="38">
        <v>66.84</v>
      </c>
      <c r="AN23" s="38">
        <v>138.52000000000001</v>
      </c>
      <c r="AO23" s="39">
        <f t="shared" si="14"/>
        <v>207.24117295032914</v>
      </c>
      <c r="AP23" s="38">
        <f t="shared" si="15"/>
        <v>3298.84</v>
      </c>
      <c r="AQ23" s="38">
        <f t="shared" si="15"/>
        <v>2821.67</v>
      </c>
      <c r="AR23" s="39">
        <f t="shared" si="16"/>
        <v>85.535218440421474</v>
      </c>
    </row>
    <row r="24" spans="1:44">
      <c r="A24" s="38">
        <v>18</v>
      </c>
      <c r="B24" s="38" t="s">
        <v>114</v>
      </c>
      <c r="C24" s="38">
        <v>2100</v>
      </c>
      <c r="D24" s="38">
        <v>983.96</v>
      </c>
      <c r="E24" s="39">
        <f t="shared" si="0"/>
        <v>46.855238095238093</v>
      </c>
      <c r="F24" s="38">
        <v>485.98</v>
      </c>
      <c r="G24" s="38">
        <v>378.61</v>
      </c>
      <c r="H24" s="39">
        <f t="shared" si="1"/>
        <v>77.906498209802876</v>
      </c>
      <c r="I24" s="38">
        <f t="shared" si="2"/>
        <v>2585.98</v>
      </c>
      <c r="J24" s="38">
        <f t="shared" si="2"/>
        <v>1362.5700000000002</v>
      </c>
      <c r="K24" s="39">
        <f t="shared" si="3"/>
        <v>52.690662727476635</v>
      </c>
      <c r="L24" s="38">
        <v>9.6999999999999993</v>
      </c>
      <c r="M24" s="38">
        <v>3.87</v>
      </c>
      <c r="N24" s="39">
        <f t="shared" si="4"/>
        <v>39.896907216494846</v>
      </c>
      <c r="O24" s="38">
        <v>4.32</v>
      </c>
      <c r="P24" s="38">
        <v>42.5</v>
      </c>
      <c r="Q24" s="39">
        <f t="shared" si="5"/>
        <v>983.79629629629619</v>
      </c>
      <c r="R24" s="38">
        <f t="shared" si="6"/>
        <v>2600</v>
      </c>
      <c r="S24" s="38">
        <f t="shared" si="6"/>
        <v>1408.94</v>
      </c>
      <c r="T24" s="39">
        <f t="shared" si="7"/>
        <v>54.190000000000005</v>
      </c>
      <c r="U24" s="38">
        <v>700</v>
      </c>
      <c r="V24" s="38">
        <v>285.24</v>
      </c>
      <c r="W24" s="39">
        <f t="shared" si="8"/>
        <v>40.748571428571431</v>
      </c>
      <c r="X24" s="38">
        <v>0</v>
      </c>
      <c r="Y24" s="38">
        <v>0</v>
      </c>
      <c r="Z24" s="39" t="e">
        <f t="shared" si="9"/>
        <v>#DIV/0!</v>
      </c>
      <c r="AA24" s="38">
        <v>96.26</v>
      </c>
      <c r="AB24" s="38">
        <v>12.5</v>
      </c>
      <c r="AC24" s="39">
        <f t="shared" si="10"/>
        <v>12.985663827134841</v>
      </c>
      <c r="AD24" s="38">
        <v>284.73</v>
      </c>
      <c r="AE24" s="38">
        <v>25.85</v>
      </c>
      <c r="AF24" s="39">
        <f t="shared" si="11"/>
        <v>9.0787763846451028</v>
      </c>
      <c r="AG24" s="38">
        <v>8.27</v>
      </c>
      <c r="AH24" s="38">
        <v>0</v>
      </c>
      <c r="AI24" s="39">
        <f t="shared" si="12"/>
        <v>0</v>
      </c>
      <c r="AJ24" s="38">
        <v>3.25</v>
      </c>
      <c r="AK24" s="38">
        <v>0</v>
      </c>
      <c r="AL24" s="39">
        <f t="shared" si="13"/>
        <v>0</v>
      </c>
      <c r="AM24" s="38">
        <v>207.52</v>
      </c>
      <c r="AN24" s="38">
        <v>33.96</v>
      </c>
      <c r="AO24" s="39">
        <f t="shared" si="14"/>
        <v>16.364687740940631</v>
      </c>
      <c r="AP24" s="38">
        <f t="shared" si="15"/>
        <v>3900.03</v>
      </c>
      <c r="AQ24" s="38">
        <f t="shared" si="15"/>
        <v>1766.49</v>
      </c>
      <c r="AR24" s="39">
        <f t="shared" si="16"/>
        <v>45.294266967177172</v>
      </c>
    </row>
    <row r="25" spans="1:44">
      <c r="A25" s="38">
        <v>19</v>
      </c>
      <c r="B25" s="38" t="s">
        <v>115</v>
      </c>
      <c r="C25" s="38">
        <v>1284.5999999999999</v>
      </c>
      <c r="D25" s="38">
        <v>901.71</v>
      </c>
      <c r="E25" s="39">
        <f t="shared" si="0"/>
        <v>70.193834656702478</v>
      </c>
      <c r="F25" s="38">
        <v>797.48</v>
      </c>
      <c r="G25" s="38">
        <v>501.95</v>
      </c>
      <c r="H25" s="39">
        <f t="shared" si="1"/>
        <v>62.9420173546672</v>
      </c>
      <c r="I25" s="38">
        <f t="shared" si="2"/>
        <v>2082.08</v>
      </c>
      <c r="J25" s="38">
        <f t="shared" si="2"/>
        <v>1403.66</v>
      </c>
      <c r="K25" s="39">
        <f t="shared" si="3"/>
        <v>67.416237608545302</v>
      </c>
      <c r="L25" s="38">
        <v>85.26</v>
      </c>
      <c r="M25" s="38">
        <v>0.26</v>
      </c>
      <c r="N25" s="39">
        <f t="shared" si="4"/>
        <v>0.30494956603330986</v>
      </c>
      <c r="O25" s="38">
        <v>132.66</v>
      </c>
      <c r="P25" s="38">
        <v>20.91</v>
      </c>
      <c r="Q25" s="39">
        <f t="shared" si="5"/>
        <v>15.762098597919493</v>
      </c>
      <c r="R25" s="38">
        <f t="shared" si="6"/>
        <v>2300</v>
      </c>
      <c r="S25" s="38">
        <f t="shared" si="6"/>
        <v>1424.8300000000002</v>
      </c>
      <c r="T25" s="39">
        <f t="shared" si="7"/>
        <v>61.949130434782617</v>
      </c>
      <c r="U25" s="38">
        <v>660</v>
      </c>
      <c r="V25" s="38">
        <v>471.9</v>
      </c>
      <c r="W25" s="39">
        <f t="shared" si="8"/>
        <v>71.5</v>
      </c>
      <c r="X25" s="38">
        <v>0</v>
      </c>
      <c r="Y25" s="38">
        <v>0</v>
      </c>
      <c r="Z25" s="39" t="e">
        <f t="shared" si="9"/>
        <v>#DIV/0!</v>
      </c>
      <c r="AA25" s="38">
        <v>21</v>
      </c>
      <c r="AB25" s="38">
        <v>11.53</v>
      </c>
      <c r="AC25" s="39">
        <f t="shared" si="10"/>
        <v>54.904761904761898</v>
      </c>
      <c r="AD25" s="38">
        <v>200</v>
      </c>
      <c r="AE25" s="38">
        <v>20.079999999999998</v>
      </c>
      <c r="AF25" s="39">
        <f t="shared" si="11"/>
        <v>10.039999999999999</v>
      </c>
      <c r="AG25" s="38">
        <v>0</v>
      </c>
      <c r="AH25" s="38">
        <v>0</v>
      </c>
      <c r="AI25" s="39" t="e">
        <f t="shared" si="12"/>
        <v>#DIV/0!</v>
      </c>
      <c r="AJ25" s="38">
        <v>20.02</v>
      </c>
      <c r="AK25" s="38">
        <v>0</v>
      </c>
      <c r="AL25" s="39">
        <f t="shared" si="13"/>
        <v>0</v>
      </c>
      <c r="AM25" s="38">
        <v>30.06</v>
      </c>
      <c r="AN25" s="38">
        <v>34.659999999999997</v>
      </c>
      <c r="AO25" s="39">
        <f t="shared" si="14"/>
        <v>115.30272787757816</v>
      </c>
      <c r="AP25" s="38">
        <f t="shared" si="15"/>
        <v>3231.08</v>
      </c>
      <c r="AQ25" s="38">
        <f t="shared" si="15"/>
        <v>1963</v>
      </c>
      <c r="AR25" s="39">
        <f t="shared" si="16"/>
        <v>60.753679884125432</v>
      </c>
    </row>
    <row r="26" spans="1:44">
      <c r="A26" s="38">
        <v>20</v>
      </c>
      <c r="B26" s="38" t="s">
        <v>116</v>
      </c>
      <c r="C26" s="38">
        <v>1548.96</v>
      </c>
      <c r="D26" s="38">
        <v>728.45</v>
      </c>
      <c r="E26" s="39">
        <f t="shared" si="0"/>
        <v>47.028328685053197</v>
      </c>
      <c r="F26" s="38">
        <v>1456.88</v>
      </c>
      <c r="G26" s="38">
        <v>542.04999999999995</v>
      </c>
      <c r="H26" s="39">
        <f t="shared" si="1"/>
        <v>37.20622151446927</v>
      </c>
      <c r="I26" s="38">
        <f t="shared" si="2"/>
        <v>3005.84</v>
      </c>
      <c r="J26" s="38">
        <f t="shared" si="2"/>
        <v>1270.5</v>
      </c>
      <c r="K26" s="39">
        <f t="shared" si="3"/>
        <v>42.267718840656855</v>
      </c>
      <c r="L26" s="38">
        <v>73.48</v>
      </c>
      <c r="M26" s="38">
        <v>0.9</v>
      </c>
      <c r="N26" s="39">
        <f t="shared" si="4"/>
        <v>1.2248230811105063</v>
      </c>
      <c r="O26" s="38">
        <v>247.47</v>
      </c>
      <c r="P26" s="38">
        <v>136.79</v>
      </c>
      <c r="Q26" s="39">
        <f t="shared" si="5"/>
        <v>55.27538691558572</v>
      </c>
      <c r="R26" s="38">
        <f t="shared" si="6"/>
        <v>3326.79</v>
      </c>
      <c r="S26" s="38">
        <f t="shared" si="6"/>
        <v>1408.19</v>
      </c>
      <c r="T26" s="39">
        <f t="shared" si="7"/>
        <v>42.328791417552658</v>
      </c>
      <c r="U26" s="38">
        <v>1156.6300000000001</v>
      </c>
      <c r="V26" s="38">
        <v>379.89</v>
      </c>
      <c r="W26" s="39">
        <f t="shared" si="8"/>
        <v>32.844557032067293</v>
      </c>
      <c r="X26" s="38">
        <v>0</v>
      </c>
      <c r="Y26" s="38">
        <v>0</v>
      </c>
      <c r="Z26" s="39" t="e">
        <f t="shared" si="9"/>
        <v>#DIV/0!</v>
      </c>
      <c r="AA26" s="38">
        <v>102.15</v>
      </c>
      <c r="AB26" s="38">
        <v>6.69</v>
      </c>
      <c r="AC26" s="39">
        <f t="shared" si="10"/>
        <v>6.549192364170338</v>
      </c>
      <c r="AD26" s="38">
        <v>380.77</v>
      </c>
      <c r="AE26" s="38">
        <v>28.4</v>
      </c>
      <c r="AF26" s="39">
        <f t="shared" si="11"/>
        <v>7.4585707907660792</v>
      </c>
      <c r="AG26" s="38">
        <v>0</v>
      </c>
      <c r="AH26" s="38">
        <v>0.26</v>
      </c>
      <c r="AI26" s="39" t="e">
        <f t="shared" si="12"/>
        <v>#DIV/0!</v>
      </c>
      <c r="AJ26" s="38">
        <v>0</v>
      </c>
      <c r="AK26" s="38">
        <v>0</v>
      </c>
      <c r="AL26" s="39" t="e">
        <f t="shared" si="13"/>
        <v>#DIV/0!</v>
      </c>
      <c r="AM26" s="38">
        <v>111.95</v>
      </c>
      <c r="AN26" s="38">
        <v>17.95</v>
      </c>
      <c r="AO26" s="39">
        <f t="shared" si="14"/>
        <v>16.033943724877176</v>
      </c>
      <c r="AP26" s="38">
        <f t="shared" si="15"/>
        <v>5078.29</v>
      </c>
      <c r="AQ26" s="38">
        <f t="shared" si="15"/>
        <v>1841.38</v>
      </c>
      <c r="AR26" s="39">
        <f t="shared" si="16"/>
        <v>36.25984337247381</v>
      </c>
    </row>
    <row r="27" spans="1:44">
      <c r="A27" s="38">
        <v>21</v>
      </c>
      <c r="B27" s="38" t="s">
        <v>117</v>
      </c>
      <c r="C27" s="38">
        <v>2803.75</v>
      </c>
      <c r="D27" s="38">
        <v>2165.88</v>
      </c>
      <c r="E27" s="39">
        <f t="shared" si="0"/>
        <v>77.249398127507803</v>
      </c>
      <c r="F27" s="38">
        <v>1088.02</v>
      </c>
      <c r="G27" s="38">
        <v>1918.05</v>
      </c>
      <c r="H27" s="39">
        <f t="shared" si="1"/>
        <v>176.28811970368193</v>
      </c>
      <c r="I27" s="38">
        <f t="shared" si="2"/>
        <v>3891.77</v>
      </c>
      <c r="J27" s="38">
        <f t="shared" si="2"/>
        <v>4083.9300000000003</v>
      </c>
      <c r="K27" s="39">
        <f t="shared" si="3"/>
        <v>104.93759908730476</v>
      </c>
      <c r="L27" s="38">
        <v>0</v>
      </c>
      <c r="M27" s="38">
        <v>1.04</v>
      </c>
      <c r="N27" s="39" t="e">
        <f t="shared" si="4"/>
        <v>#DIV/0!</v>
      </c>
      <c r="O27" s="38">
        <v>0</v>
      </c>
      <c r="P27" s="38">
        <v>68.209999999999994</v>
      </c>
      <c r="Q27" s="39" t="e">
        <f t="shared" si="5"/>
        <v>#DIV/0!</v>
      </c>
      <c r="R27" s="38">
        <f t="shared" si="6"/>
        <v>3891.77</v>
      </c>
      <c r="S27" s="38">
        <f t="shared" si="6"/>
        <v>4153.18</v>
      </c>
      <c r="T27" s="39">
        <f t="shared" si="7"/>
        <v>106.71699509477695</v>
      </c>
      <c r="U27" s="38">
        <v>790.8</v>
      </c>
      <c r="V27" s="38">
        <v>394.93</v>
      </c>
      <c r="W27" s="39">
        <f t="shared" si="8"/>
        <v>49.940566514921599</v>
      </c>
      <c r="X27" s="38">
        <v>0</v>
      </c>
      <c r="Y27" s="38">
        <v>0</v>
      </c>
      <c r="Z27" s="39" t="e">
        <f t="shared" si="9"/>
        <v>#DIV/0!</v>
      </c>
      <c r="AA27" s="38">
        <v>89.02</v>
      </c>
      <c r="AB27" s="38">
        <v>12.85</v>
      </c>
      <c r="AC27" s="39">
        <f t="shared" si="10"/>
        <v>14.434958436306447</v>
      </c>
      <c r="AD27" s="38">
        <v>309.97000000000003</v>
      </c>
      <c r="AE27" s="38">
        <v>80.92</v>
      </c>
      <c r="AF27" s="39">
        <f t="shared" si="11"/>
        <v>26.105752169564795</v>
      </c>
      <c r="AG27" s="38">
        <v>0</v>
      </c>
      <c r="AH27" s="38">
        <v>1.33</v>
      </c>
      <c r="AI27" s="39" t="e">
        <f t="shared" si="12"/>
        <v>#DIV/0!</v>
      </c>
      <c r="AJ27" s="38">
        <v>517.67999999999995</v>
      </c>
      <c r="AK27" s="38">
        <v>0</v>
      </c>
      <c r="AL27" s="39">
        <f t="shared" si="13"/>
        <v>0</v>
      </c>
      <c r="AM27" s="38">
        <v>126.76</v>
      </c>
      <c r="AN27" s="38">
        <v>466.75</v>
      </c>
      <c r="AO27" s="39">
        <f t="shared" si="14"/>
        <v>368.21552540233512</v>
      </c>
      <c r="AP27" s="38">
        <f t="shared" si="15"/>
        <v>5726.0000000000009</v>
      </c>
      <c r="AQ27" s="38">
        <f t="shared" si="15"/>
        <v>5109.9600000000009</v>
      </c>
      <c r="AR27" s="39">
        <f t="shared" si="16"/>
        <v>89.241355221795331</v>
      </c>
    </row>
    <row r="28" spans="1:44">
      <c r="A28" s="38">
        <v>22</v>
      </c>
      <c r="B28" s="38" t="s">
        <v>118</v>
      </c>
      <c r="C28" s="38">
        <v>2056.2800000000002</v>
      </c>
      <c r="D28" s="38">
        <v>1861.28</v>
      </c>
      <c r="E28" s="39">
        <f t="shared" si="0"/>
        <v>90.51685568113291</v>
      </c>
      <c r="F28" s="38">
        <v>1629.4</v>
      </c>
      <c r="G28" s="38">
        <v>2074.0500000000002</v>
      </c>
      <c r="H28" s="39">
        <f t="shared" si="1"/>
        <v>127.28918620351051</v>
      </c>
      <c r="I28" s="38">
        <f t="shared" si="2"/>
        <v>3685.6800000000003</v>
      </c>
      <c r="J28" s="38">
        <f t="shared" si="2"/>
        <v>3935.33</v>
      </c>
      <c r="K28" s="39">
        <f t="shared" si="3"/>
        <v>106.77351262182282</v>
      </c>
      <c r="L28" s="38">
        <v>0</v>
      </c>
      <c r="M28" s="38">
        <v>18.07</v>
      </c>
      <c r="N28" s="39" t="e">
        <f t="shared" si="4"/>
        <v>#DIV/0!</v>
      </c>
      <c r="O28" s="38">
        <v>182.04</v>
      </c>
      <c r="P28" s="38">
        <v>176.56</v>
      </c>
      <c r="Q28" s="39">
        <f t="shared" si="5"/>
        <v>96.989672599428701</v>
      </c>
      <c r="R28" s="38">
        <f t="shared" si="6"/>
        <v>3867.7200000000003</v>
      </c>
      <c r="S28" s="38">
        <f t="shared" si="6"/>
        <v>4129.96</v>
      </c>
      <c r="T28" s="39">
        <f t="shared" si="7"/>
        <v>106.7802219395406</v>
      </c>
      <c r="U28" s="38">
        <v>1473.52</v>
      </c>
      <c r="V28" s="38">
        <v>2232.83</v>
      </c>
      <c r="W28" s="39">
        <f t="shared" si="8"/>
        <v>151.53034909604213</v>
      </c>
      <c r="X28" s="38">
        <v>539</v>
      </c>
      <c r="Y28" s="38">
        <v>0</v>
      </c>
      <c r="Z28" s="39">
        <f t="shared" si="9"/>
        <v>0</v>
      </c>
      <c r="AA28" s="38">
        <v>945</v>
      </c>
      <c r="AB28" s="38">
        <v>47.25</v>
      </c>
      <c r="AC28" s="39">
        <f t="shared" si="10"/>
        <v>5</v>
      </c>
      <c r="AD28" s="38">
        <v>3271</v>
      </c>
      <c r="AE28" s="38">
        <v>169.9</v>
      </c>
      <c r="AF28" s="39">
        <f t="shared" si="11"/>
        <v>5.1941302354020173</v>
      </c>
      <c r="AG28" s="38">
        <v>1095</v>
      </c>
      <c r="AH28" s="38">
        <v>0.05</v>
      </c>
      <c r="AI28" s="39">
        <f t="shared" si="12"/>
        <v>4.5662100456621002E-3</v>
      </c>
      <c r="AJ28" s="38">
        <v>1080</v>
      </c>
      <c r="AK28" s="38">
        <v>15.36</v>
      </c>
      <c r="AL28" s="39">
        <f t="shared" si="13"/>
        <v>1.4222222222222221</v>
      </c>
      <c r="AM28" s="38">
        <v>2205</v>
      </c>
      <c r="AN28" s="38">
        <v>308.66000000000003</v>
      </c>
      <c r="AO28" s="39">
        <f t="shared" si="14"/>
        <v>13.998185941043085</v>
      </c>
      <c r="AP28" s="38">
        <f t="shared" si="15"/>
        <v>14476.24</v>
      </c>
      <c r="AQ28" s="38">
        <f t="shared" si="15"/>
        <v>6904.0099999999993</v>
      </c>
      <c r="AR28" s="39">
        <f t="shared" si="16"/>
        <v>47.692011185224885</v>
      </c>
    </row>
    <row r="29" spans="1:44">
      <c r="A29" s="38">
        <v>23</v>
      </c>
      <c r="B29" s="38" t="s">
        <v>119</v>
      </c>
      <c r="C29" s="38">
        <v>3266.03</v>
      </c>
      <c r="D29" s="38">
        <v>1361.87</v>
      </c>
      <c r="E29" s="39">
        <f t="shared" si="0"/>
        <v>41.698024819122907</v>
      </c>
      <c r="F29" s="38">
        <v>769.02</v>
      </c>
      <c r="G29" s="38">
        <v>345.98</v>
      </c>
      <c r="H29" s="39">
        <f t="shared" si="1"/>
        <v>44.989727185248761</v>
      </c>
      <c r="I29" s="38">
        <f t="shared" si="2"/>
        <v>4035.05</v>
      </c>
      <c r="J29" s="38">
        <f t="shared" si="2"/>
        <v>1707.85</v>
      </c>
      <c r="K29" s="39">
        <f t="shared" si="3"/>
        <v>42.325373911103945</v>
      </c>
      <c r="L29" s="38">
        <v>240.02</v>
      </c>
      <c r="M29" s="38">
        <v>17.739999999999998</v>
      </c>
      <c r="N29" s="39">
        <f t="shared" si="4"/>
        <v>7.3910507457711843</v>
      </c>
      <c r="O29" s="38">
        <v>65.97</v>
      </c>
      <c r="P29" s="38">
        <v>464.31</v>
      </c>
      <c r="Q29" s="39">
        <f t="shared" si="5"/>
        <v>703.81991814461117</v>
      </c>
      <c r="R29" s="38">
        <f t="shared" si="6"/>
        <v>4341.0400000000009</v>
      </c>
      <c r="S29" s="38">
        <f t="shared" si="6"/>
        <v>2189.9</v>
      </c>
      <c r="T29" s="39">
        <f t="shared" si="7"/>
        <v>50.446436798555169</v>
      </c>
      <c r="U29" s="38">
        <v>1190.3800000000001</v>
      </c>
      <c r="V29" s="38">
        <v>744.15</v>
      </c>
      <c r="W29" s="39">
        <f t="shared" si="8"/>
        <v>62.513651103009117</v>
      </c>
      <c r="X29" s="38">
        <v>0</v>
      </c>
      <c r="Y29" s="38">
        <v>0</v>
      </c>
      <c r="Z29" s="39" t="e">
        <f t="shared" si="9"/>
        <v>#DIV/0!</v>
      </c>
      <c r="AA29" s="38">
        <v>52.01</v>
      </c>
      <c r="AB29" s="38">
        <v>10.44</v>
      </c>
      <c r="AC29" s="39">
        <f t="shared" si="10"/>
        <v>20.073062872524513</v>
      </c>
      <c r="AD29" s="38">
        <v>447.6</v>
      </c>
      <c r="AE29" s="38">
        <v>49.08</v>
      </c>
      <c r="AF29" s="39">
        <f t="shared" si="11"/>
        <v>10.965147453083109</v>
      </c>
      <c r="AG29" s="38">
        <v>45.05</v>
      </c>
      <c r="AH29" s="38">
        <v>0.02</v>
      </c>
      <c r="AI29" s="39">
        <f t="shared" si="12"/>
        <v>4.4395116537180909E-2</v>
      </c>
      <c r="AJ29" s="38">
        <v>45.05</v>
      </c>
      <c r="AK29" s="38">
        <v>0</v>
      </c>
      <c r="AL29" s="39">
        <f t="shared" si="13"/>
        <v>0</v>
      </c>
      <c r="AM29" s="38">
        <v>450.42</v>
      </c>
      <c r="AN29" s="38">
        <v>79.069999999999993</v>
      </c>
      <c r="AO29" s="39">
        <f t="shared" si="14"/>
        <v>17.554726699524885</v>
      </c>
      <c r="AP29" s="38">
        <f t="shared" si="15"/>
        <v>6571.550000000002</v>
      </c>
      <c r="AQ29" s="38">
        <f t="shared" si="15"/>
        <v>3072.6600000000003</v>
      </c>
      <c r="AR29" s="39">
        <f t="shared" si="16"/>
        <v>46.757005577070849</v>
      </c>
    </row>
    <row r="30" spans="1:44">
      <c r="A30" s="38">
        <v>24</v>
      </c>
      <c r="B30" s="38" t="s">
        <v>120</v>
      </c>
      <c r="C30" s="38">
        <v>3387.62</v>
      </c>
      <c r="D30" s="38">
        <v>1369.78</v>
      </c>
      <c r="E30" s="39">
        <f t="shared" si="0"/>
        <v>40.434877583672311</v>
      </c>
      <c r="F30" s="38">
        <v>898.83</v>
      </c>
      <c r="G30" s="38">
        <v>911.97</v>
      </c>
      <c r="H30" s="39">
        <f t="shared" si="1"/>
        <v>101.46190047061179</v>
      </c>
      <c r="I30" s="38">
        <f t="shared" si="2"/>
        <v>4286.45</v>
      </c>
      <c r="J30" s="38">
        <f t="shared" si="2"/>
        <v>2281.75</v>
      </c>
      <c r="K30" s="39">
        <f t="shared" si="3"/>
        <v>53.231695225652928</v>
      </c>
      <c r="L30" s="38">
        <v>266.86</v>
      </c>
      <c r="M30" s="38">
        <v>6.03</v>
      </c>
      <c r="N30" s="39">
        <f t="shared" si="4"/>
        <v>2.2596117814584424</v>
      </c>
      <c r="O30" s="38">
        <v>409.09</v>
      </c>
      <c r="P30" s="38">
        <v>246.78</v>
      </c>
      <c r="Q30" s="39">
        <f t="shared" si="5"/>
        <v>60.324134053631226</v>
      </c>
      <c r="R30" s="38">
        <f t="shared" si="6"/>
        <v>4962.3999999999996</v>
      </c>
      <c r="S30" s="38">
        <f t="shared" si="6"/>
        <v>2534.5600000000004</v>
      </c>
      <c r="T30" s="39">
        <f t="shared" si="7"/>
        <v>51.075286151862009</v>
      </c>
      <c r="U30" s="38">
        <v>1708.2</v>
      </c>
      <c r="V30" s="38">
        <v>891.96</v>
      </c>
      <c r="W30" s="39">
        <f t="shared" si="8"/>
        <v>52.216368106779065</v>
      </c>
      <c r="X30" s="38">
        <v>102.25</v>
      </c>
      <c r="Y30" s="38">
        <v>0.4</v>
      </c>
      <c r="Z30" s="39">
        <f t="shared" si="9"/>
        <v>0.39119804400977998</v>
      </c>
      <c r="AA30" s="38">
        <v>410.28</v>
      </c>
      <c r="AB30" s="38">
        <v>29.12</v>
      </c>
      <c r="AC30" s="39">
        <f t="shared" si="10"/>
        <v>7.0975918884664129</v>
      </c>
      <c r="AD30" s="38">
        <v>1309.31</v>
      </c>
      <c r="AE30" s="38">
        <v>96.71</v>
      </c>
      <c r="AF30" s="39">
        <f t="shared" si="11"/>
        <v>7.3863332595030968</v>
      </c>
      <c r="AG30" s="38">
        <v>44.02</v>
      </c>
      <c r="AH30" s="38">
        <v>0.53</v>
      </c>
      <c r="AI30" s="39">
        <f t="shared" si="12"/>
        <v>1.2039981826442525</v>
      </c>
      <c r="AJ30" s="38">
        <v>29.18</v>
      </c>
      <c r="AK30" s="38">
        <v>0</v>
      </c>
      <c r="AL30" s="39">
        <f t="shared" si="13"/>
        <v>0</v>
      </c>
      <c r="AM30" s="38">
        <v>176.56</v>
      </c>
      <c r="AN30" s="38">
        <v>79.900000000000006</v>
      </c>
      <c r="AO30" s="39">
        <f t="shared" si="14"/>
        <v>45.253738106026283</v>
      </c>
      <c r="AP30" s="38">
        <f t="shared" si="15"/>
        <v>8742.1999999999989</v>
      </c>
      <c r="AQ30" s="38">
        <f t="shared" si="15"/>
        <v>3633.1800000000007</v>
      </c>
      <c r="AR30" s="39">
        <f t="shared" si="16"/>
        <v>41.559104115668838</v>
      </c>
    </row>
    <row r="31" spans="1:44">
      <c r="A31" s="38">
        <v>25</v>
      </c>
      <c r="B31" s="38" t="s">
        <v>121</v>
      </c>
      <c r="C31" s="38">
        <v>3642.58</v>
      </c>
      <c r="D31" s="38">
        <v>1664.4</v>
      </c>
      <c r="E31" s="39">
        <f t="shared" si="0"/>
        <v>45.692888007950408</v>
      </c>
      <c r="F31" s="38">
        <v>369.02</v>
      </c>
      <c r="G31" s="38">
        <v>1293.8699999999999</v>
      </c>
      <c r="H31" s="39">
        <f t="shared" si="1"/>
        <v>350.62327245135765</v>
      </c>
      <c r="I31" s="38">
        <f t="shared" si="2"/>
        <v>4011.6</v>
      </c>
      <c r="J31" s="38">
        <f t="shared" si="2"/>
        <v>2958.27</v>
      </c>
      <c r="K31" s="39">
        <f t="shared" si="3"/>
        <v>73.742895602752029</v>
      </c>
      <c r="L31" s="38">
        <v>841.91</v>
      </c>
      <c r="M31" s="38">
        <v>4.84</v>
      </c>
      <c r="N31" s="39">
        <f t="shared" si="4"/>
        <v>0.5748833010654345</v>
      </c>
      <c r="O31" s="38">
        <v>324.69</v>
      </c>
      <c r="P31" s="38">
        <v>116.16</v>
      </c>
      <c r="Q31" s="39">
        <f t="shared" si="5"/>
        <v>35.775662940035104</v>
      </c>
      <c r="R31" s="38">
        <f t="shared" si="6"/>
        <v>5178.2</v>
      </c>
      <c r="S31" s="38">
        <f t="shared" si="6"/>
        <v>3079.27</v>
      </c>
      <c r="T31" s="39">
        <f t="shared" si="7"/>
        <v>59.466030667027155</v>
      </c>
      <c r="U31" s="38">
        <v>1659.65</v>
      </c>
      <c r="V31" s="38">
        <v>789.85</v>
      </c>
      <c r="W31" s="39">
        <f t="shared" si="8"/>
        <v>47.591359624017109</v>
      </c>
      <c r="X31" s="38">
        <v>0</v>
      </c>
      <c r="Y31" s="38">
        <v>0</v>
      </c>
      <c r="Z31" s="39" t="e">
        <f t="shared" si="9"/>
        <v>#DIV/0!</v>
      </c>
      <c r="AA31" s="38">
        <v>175.4</v>
      </c>
      <c r="AB31" s="38">
        <v>16.71</v>
      </c>
      <c r="AC31" s="39">
        <f t="shared" si="10"/>
        <v>9.5267958950969227</v>
      </c>
      <c r="AD31" s="38">
        <v>677.31</v>
      </c>
      <c r="AE31" s="38">
        <v>88.41</v>
      </c>
      <c r="AF31" s="39">
        <f t="shared" si="11"/>
        <v>13.05310714443903</v>
      </c>
      <c r="AG31" s="38">
        <v>0</v>
      </c>
      <c r="AH31" s="38">
        <v>6.13</v>
      </c>
      <c r="AI31" s="39" t="e">
        <f t="shared" si="12"/>
        <v>#DIV/0!</v>
      </c>
      <c r="AJ31" s="38">
        <v>0</v>
      </c>
      <c r="AK31" s="38">
        <v>0</v>
      </c>
      <c r="AL31" s="39" t="e">
        <f t="shared" si="13"/>
        <v>#DIV/0!</v>
      </c>
      <c r="AM31" s="38">
        <v>1528.96</v>
      </c>
      <c r="AN31" s="38">
        <v>87.57</v>
      </c>
      <c r="AO31" s="39">
        <f t="shared" si="14"/>
        <v>5.7274225617413137</v>
      </c>
      <c r="AP31" s="38">
        <f t="shared" si="15"/>
        <v>9219.52</v>
      </c>
      <c r="AQ31" s="38">
        <f t="shared" si="15"/>
        <v>4067.94</v>
      </c>
      <c r="AR31" s="39">
        <f t="shared" si="16"/>
        <v>44.123121377251742</v>
      </c>
    </row>
    <row r="32" spans="1:44">
      <c r="A32" s="38">
        <v>26</v>
      </c>
      <c r="B32" s="38" t="s">
        <v>122</v>
      </c>
      <c r="C32" s="38">
        <v>1012.08</v>
      </c>
      <c r="D32" s="38">
        <v>687.15</v>
      </c>
      <c r="E32" s="39">
        <f t="shared" si="0"/>
        <v>67.8948304481859</v>
      </c>
      <c r="F32" s="38">
        <v>1127.79</v>
      </c>
      <c r="G32" s="38">
        <v>542.52</v>
      </c>
      <c r="H32" s="39">
        <f t="shared" si="1"/>
        <v>48.104700343148991</v>
      </c>
      <c r="I32" s="38">
        <f t="shared" si="2"/>
        <v>2139.87</v>
      </c>
      <c r="J32" s="38">
        <f t="shared" si="2"/>
        <v>1229.67</v>
      </c>
      <c r="K32" s="39">
        <f t="shared" si="3"/>
        <v>57.464705799885039</v>
      </c>
      <c r="L32" s="38">
        <v>286.3</v>
      </c>
      <c r="M32" s="38">
        <v>22.83</v>
      </c>
      <c r="N32" s="39">
        <f t="shared" si="4"/>
        <v>7.9741529863779252</v>
      </c>
      <c r="O32" s="38">
        <v>2350.6799999999998</v>
      </c>
      <c r="P32" s="38">
        <v>504.56</v>
      </c>
      <c r="Q32" s="39">
        <f t="shared" si="5"/>
        <v>21.464427314649377</v>
      </c>
      <c r="R32" s="38">
        <f t="shared" si="6"/>
        <v>4776.8500000000004</v>
      </c>
      <c r="S32" s="38">
        <f t="shared" si="6"/>
        <v>1757.06</v>
      </c>
      <c r="T32" s="39">
        <f t="shared" si="7"/>
        <v>36.782817128442382</v>
      </c>
      <c r="U32" s="38">
        <v>2643.44</v>
      </c>
      <c r="V32" s="38">
        <v>1155.48</v>
      </c>
      <c r="W32" s="39">
        <f t="shared" si="8"/>
        <v>43.711224767726904</v>
      </c>
      <c r="X32" s="38">
        <v>262.74</v>
      </c>
      <c r="Y32" s="38">
        <v>0</v>
      </c>
      <c r="Z32" s="39">
        <f t="shared" si="9"/>
        <v>0</v>
      </c>
      <c r="AA32" s="38">
        <v>161.97999999999999</v>
      </c>
      <c r="AB32" s="38">
        <v>75.41</v>
      </c>
      <c r="AC32" s="39">
        <f t="shared" si="10"/>
        <v>46.555130262995434</v>
      </c>
      <c r="AD32" s="38">
        <v>930.14</v>
      </c>
      <c r="AE32" s="38">
        <v>233.91</v>
      </c>
      <c r="AF32" s="39">
        <f t="shared" si="11"/>
        <v>25.147827208807279</v>
      </c>
      <c r="AG32" s="38">
        <v>49.7</v>
      </c>
      <c r="AH32" s="38">
        <v>7.0000000000000007E-2</v>
      </c>
      <c r="AI32" s="39">
        <f t="shared" si="12"/>
        <v>0.14084507042253522</v>
      </c>
      <c r="AJ32" s="38">
        <v>42.57</v>
      </c>
      <c r="AK32" s="38">
        <v>0.18</v>
      </c>
      <c r="AL32" s="39">
        <f t="shared" si="13"/>
        <v>0.42283298097251587</v>
      </c>
      <c r="AM32" s="38">
        <v>0</v>
      </c>
      <c r="AN32" s="38">
        <v>127.14</v>
      </c>
      <c r="AO32" s="39" t="e">
        <f t="shared" si="14"/>
        <v>#DIV/0!</v>
      </c>
      <c r="AP32" s="38">
        <f t="shared" si="15"/>
        <v>8867.42</v>
      </c>
      <c r="AQ32" s="38">
        <f t="shared" si="15"/>
        <v>3349.2499999999995</v>
      </c>
      <c r="AR32" s="39">
        <f t="shared" si="16"/>
        <v>37.770287186126282</v>
      </c>
    </row>
    <row r="33" spans="1:44">
      <c r="A33" s="38">
        <v>27</v>
      </c>
      <c r="B33" s="38" t="s">
        <v>123</v>
      </c>
      <c r="C33" s="38">
        <v>1575.81</v>
      </c>
      <c r="D33" s="38">
        <v>1302.01</v>
      </c>
      <c r="E33" s="39">
        <f t="shared" si="0"/>
        <v>82.624808828475523</v>
      </c>
      <c r="F33" s="38">
        <v>494.46</v>
      </c>
      <c r="G33" s="38">
        <v>414.33</v>
      </c>
      <c r="H33" s="39">
        <f t="shared" si="1"/>
        <v>83.79444242203617</v>
      </c>
      <c r="I33" s="38">
        <f t="shared" si="2"/>
        <v>2070.27</v>
      </c>
      <c r="J33" s="38">
        <f t="shared" si="2"/>
        <v>1716.34</v>
      </c>
      <c r="K33" s="39">
        <f t="shared" si="3"/>
        <v>82.904162259029007</v>
      </c>
      <c r="L33" s="38">
        <v>235.66</v>
      </c>
      <c r="M33" s="38">
        <v>5.8</v>
      </c>
      <c r="N33" s="39">
        <f t="shared" si="4"/>
        <v>2.4611728761775438</v>
      </c>
      <c r="O33" s="38">
        <v>161.69</v>
      </c>
      <c r="P33" s="38">
        <v>55.5</v>
      </c>
      <c r="Q33" s="39">
        <f t="shared" si="5"/>
        <v>34.324942791762012</v>
      </c>
      <c r="R33" s="38">
        <f t="shared" si="6"/>
        <v>2467.62</v>
      </c>
      <c r="S33" s="38">
        <f t="shared" si="6"/>
        <v>1777.6399999999999</v>
      </c>
      <c r="T33" s="39">
        <f t="shared" si="7"/>
        <v>72.038644523873202</v>
      </c>
      <c r="U33" s="38">
        <v>1746.76</v>
      </c>
      <c r="V33" s="38">
        <v>1363.72</v>
      </c>
      <c r="W33" s="39">
        <f t="shared" si="8"/>
        <v>78.07140076484464</v>
      </c>
      <c r="X33" s="38">
        <v>26.24</v>
      </c>
      <c r="Y33" s="38">
        <v>0</v>
      </c>
      <c r="Z33" s="39">
        <f t="shared" si="9"/>
        <v>0</v>
      </c>
      <c r="AA33" s="38">
        <v>178.93</v>
      </c>
      <c r="AB33" s="38">
        <v>27.05</v>
      </c>
      <c r="AC33" s="39">
        <f t="shared" si="10"/>
        <v>15.117643771307215</v>
      </c>
      <c r="AD33" s="38">
        <v>702.91</v>
      </c>
      <c r="AE33" s="38">
        <v>52.01</v>
      </c>
      <c r="AF33" s="39">
        <f t="shared" si="11"/>
        <v>7.3992403010342729</v>
      </c>
      <c r="AG33" s="38">
        <v>66.459999999999994</v>
      </c>
      <c r="AH33" s="38">
        <v>0.09</v>
      </c>
      <c r="AI33" s="39">
        <f t="shared" si="12"/>
        <v>0.13541980138429133</v>
      </c>
      <c r="AJ33" s="38">
        <v>15.16</v>
      </c>
      <c r="AK33" s="38">
        <v>0.03</v>
      </c>
      <c r="AL33" s="39">
        <f t="shared" si="13"/>
        <v>0.19788918205804745</v>
      </c>
      <c r="AM33" s="38">
        <v>440.67</v>
      </c>
      <c r="AN33" s="38">
        <v>87.17</v>
      </c>
      <c r="AO33" s="39">
        <f t="shared" si="14"/>
        <v>19.781242199378219</v>
      </c>
      <c r="AP33" s="38">
        <f t="shared" si="15"/>
        <v>5644.75</v>
      </c>
      <c r="AQ33" s="38">
        <f t="shared" si="15"/>
        <v>3307.7100000000005</v>
      </c>
      <c r="AR33" s="39">
        <f t="shared" si="16"/>
        <v>58.597989282076277</v>
      </c>
    </row>
    <row r="34" spans="1:44">
      <c r="A34" s="38">
        <v>28</v>
      </c>
      <c r="B34" s="38" t="s">
        <v>124</v>
      </c>
      <c r="C34" s="38">
        <v>1085.3499999999999</v>
      </c>
      <c r="D34" s="38">
        <v>736.78</v>
      </c>
      <c r="E34" s="39">
        <f t="shared" si="0"/>
        <v>67.884092688994329</v>
      </c>
      <c r="F34" s="38">
        <v>174.98</v>
      </c>
      <c r="G34" s="38">
        <v>440.63</v>
      </c>
      <c r="H34" s="39">
        <f t="shared" si="1"/>
        <v>251.81735055434905</v>
      </c>
      <c r="I34" s="38">
        <f t="shared" si="2"/>
        <v>1260.33</v>
      </c>
      <c r="J34" s="38">
        <f t="shared" si="2"/>
        <v>1177.4099999999999</v>
      </c>
      <c r="K34" s="39">
        <f t="shared" si="3"/>
        <v>93.420770750517718</v>
      </c>
      <c r="L34" s="38">
        <v>331.73</v>
      </c>
      <c r="M34" s="38">
        <v>3.51</v>
      </c>
      <c r="N34" s="39">
        <f t="shared" si="4"/>
        <v>1.0580894100624001</v>
      </c>
      <c r="O34" s="38">
        <v>291.17</v>
      </c>
      <c r="P34" s="38">
        <v>15.41</v>
      </c>
      <c r="Q34" s="39">
        <f t="shared" si="5"/>
        <v>5.2924408421197233</v>
      </c>
      <c r="R34" s="38">
        <f t="shared" si="6"/>
        <v>1883.23</v>
      </c>
      <c r="S34" s="38">
        <f t="shared" si="6"/>
        <v>1196.33</v>
      </c>
      <c r="T34" s="39">
        <f t="shared" si="7"/>
        <v>63.525432368855625</v>
      </c>
      <c r="U34" s="38">
        <v>480.18</v>
      </c>
      <c r="V34" s="38">
        <v>235.38</v>
      </c>
      <c r="W34" s="39">
        <f t="shared" si="8"/>
        <v>49.019117830813443</v>
      </c>
      <c r="X34" s="38">
        <v>0</v>
      </c>
      <c r="Y34" s="38">
        <v>0</v>
      </c>
      <c r="Z34" s="39" t="e">
        <f t="shared" si="9"/>
        <v>#DIV/0!</v>
      </c>
      <c r="AA34" s="38">
        <v>49</v>
      </c>
      <c r="AB34" s="38">
        <v>9.3699999999999992</v>
      </c>
      <c r="AC34" s="39">
        <f t="shared" si="10"/>
        <v>19.122448979591837</v>
      </c>
      <c r="AD34" s="38">
        <v>79.06</v>
      </c>
      <c r="AE34" s="38">
        <v>20.57</v>
      </c>
      <c r="AF34" s="39">
        <f t="shared" si="11"/>
        <v>26.018214014672402</v>
      </c>
      <c r="AG34" s="38">
        <v>0</v>
      </c>
      <c r="AH34" s="38">
        <v>0.02</v>
      </c>
      <c r="AI34" s="39" t="e">
        <f t="shared" si="12"/>
        <v>#DIV/0!</v>
      </c>
      <c r="AJ34" s="38">
        <v>75.97</v>
      </c>
      <c r="AK34" s="38">
        <v>0</v>
      </c>
      <c r="AL34" s="39">
        <f t="shared" si="13"/>
        <v>0</v>
      </c>
      <c r="AM34" s="38">
        <v>47.74</v>
      </c>
      <c r="AN34" s="38">
        <v>41.22</v>
      </c>
      <c r="AO34" s="39">
        <f t="shared" si="14"/>
        <v>86.342689568496013</v>
      </c>
      <c r="AP34" s="38">
        <f t="shared" si="15"/>
        <v>2615.1799999999994</v>
      </c>
      <c r="AQ34" s="38">
        <f t="shared" si="15"/>
        <v>1502.8899999999999</v>
      </c>
      <c r="AR34" s="39">
        <f t="shared" si="16"/>
        <v>57.467937197439575</v>
      </c>
    </row>
    <row r="35" spans="1:44">
      <c r="A35" s="38">
        <v>29</v>
      </c>
      <c r="B35" s="38" t="s">
        <v>125</v>
      </c>
      <c r="C35" s="38">
        <v>1564.89</v>
      </c>
      <c r="D35" s="38">
        <v>1231.25</v>
      </c>
      <c r="E35" s="39">
        <f t="shared" si="0"/>
        <v>78.679651604905132</v>
      </c>
      <c r="F35" s="38">
        <v>696.47</v>
      </c>
      <c r="G35" s="38">
        <v>2691.87</v>
      </c>
      <c r="H35" s="39">
        <f t="shared" si="1"/>
        <v>386.50193116717156</v>
      </c>
      <c r="I35" s="38">
        <f t="shared" si="2"/>
        <v>2261.36</v>
      </c>
      <c r="J35" s="38">
        <f t="shared" si="2"/>
        <v>3923.12</v>
      </c>
      <c r="K35" s="39">
        <f t="shared" si="3"/>
        <v>173.48498248841403</v>
      </c>
      <c r="L35" s="38">
        <v>79</v>
      </c>
      <c r="M35" s="38">
        <v>2.74</v>
      </c>
      <c r="N35" s="39">
        <f t="shared" si="4"/>
        <v>3.4683544303797471</v>
      </c>
      <c r="O35" s="38">
        <v>379.82</v>
      </c>
      <c r="P35" s="38">
        <v>43.46</v>
      </c>
      <c r="Q35" s="39">
        <f t="shared" si="5"/>
        <v>11.442262124164078</v>
      </c>
      <c r="R35" s="38">
        <f t="shared" si="6"/>
        <v>2720.1800000000003</v>
      </c>
      <c r="S35" s="38">
        <f t="shared" si="6"/>
        <v>3969.3199999999997</v>
      </c>
      <c r="T35" s="39">
        <f t="shared" si="7"/>
        <v>145.92122580123373</v>
      </c>
      <c r="U35" s="38">
        <v>622.55999999999995</v>
      </c>
      <c r="V35" s="38">
        <v>528.95000000000005</v>
      </c>
      <c r="W35" s="39">
        <f t="shared" si="8"/>
        <v>84.963698278077629</v>
      </c>
      <c r="X35" s="38">
        <v>0</v>
      </c>
      <c r="Y35" s="38">
        <v>0</v>
      </c>
      <c r="Z35" s="39" t="e">
        <f t="shared" si="9"/>
        <v>#DIV/0!</v>
      </c>
      <c r="AA35" s="38">
        <v>110.68</v>
      </c>
      <c r="AB35" s="38">
        <v>11.64</v>
      </c>
      <c r="AC35" s="39">
        <f t="shared" si="10"/>
        <v>10.516805204192266</v>
      </c>
      <c r="AD35" s="38">
        <v>448.68</v>
      </c>
      <c r="AE35" s="38">
        <v>44.86</v>
      </c>
      <c r="AF35" s="39">
        <f t="shared" si="11"/>
        <v>9.9982169920656148</v>
      </c>
      <c r="AG35" s="38">
        <v>34.9</v>
      </c>
      <c r="AH35" s="38">
        <v>0.19</v>
      </c>
      <c r="AI35" s="39">
        <f t="shared" si="12"/>
        <v>0.54441260744985676</v>
      </c>
      <c r="AJ35" s="38">
        <v>62.61</v>
      </c>
      <c r="AK35" s="38">
        <v>0</v>
      </c>
      <c r="AL35" s="39">
        <f t="shared" si="13"/>
        <v>0</v>
      </c>
      <c r="AM35" s="38">
        <v>166.17</v>
      </c>
      <c r="AN35" s="38">
        <v>58.53</v>
      </c>
      <c r="AO35" s="39">
        <f t="shared" si="14"/>
        <v>35.222964434013363</v>
      </c>
      <c r="AP35" s="38">
        <f t="shared" si="15"/>
        <v>4165.78</v>
      </c>
      <c r="AQ35" s="38">
        <f t="shared" si="15"/>
        <v>4613.4899999999989</v>
      </c>
      <c r="AR35" s="39">
        <f t="shared" si="16"/>
        <v>110.74732703119221</v>
      </c>
    </row>
    <row r="36" spans="1:44">
      <c r="A36" s="38">
        <v>30</v>
      </c>
      <c r="B36" s="38" t="s">
        <v>126</v>
      </c>
      <c r="C36" s="38">
        <v>1217.3699999999999</v>
      </c>
      <c r="D36" s="38">
        <v>539.99</v>
      </c>
      <c r="E36" s="39">
        <f t="shared" si="0"/>
        <v>44.357097677780793</v>
      </c>
      <c r="F36" s="38">
        <v>343.41</v>
      </c>
      <c r="G36" s="38">
        <v>184.39</v>
      </c>
      <c r="H36" s="39">
        <f t="shared" si="1"/>
        <v>53.693835357153255</v>
      </c>
      <c r="I36" s="38">
        <f t="shared" si="2"/>
        <v>1560.78</v>
      </c>
      <c r="J36" s="38">
        <f t="shared" si="2"/>
        <v>724.38</v>
      </c>
      <c r="K36" s="39">
        <f t="shared" si="3"/>
        <v>46.411409679775495</v>
      </c>
      <c r="L36" s="38">
        <v>0</v>
      </c>
      <c r="M36" s="38">
        <v>1.1100000000000001</v>
      </c>
      <c r="N36" s="39" t="e">
        <f t="shared" si="4"/>
        <v>#DIV/0!</v>
      </c>
      <c r="O36" s="38">
        <v>109.73</v>
      </c>
      <c r="P36" s="38">
        <v>29.8</v>
      </c>
      <c r="Q36" s="39">
        <f t="shared" si="5"/>
        <v>27.157568577417297</v>
      </c>
      <c r="R36" s="38">
        <f t="shared" si="6"/>
        <v>1670.51</v>
      </c>
      <c r="S36" s="38">
        <f t="shared" si="6"/>
        <v>755.29</v>
      </c>
      <c r="T36" s="39">
        <f t="shared" si="7"/>
        <v>45.213138502612971</v>
      </c>
      <c r="U36" s="38">
        <v>484.08</v>
      </c>
      <c r="V36" s="38">
        <v>188.31</v>
      </c>
      <c r="W36" s="39">
        <f t="shared" si="8"/>
        <v>38.900594942984632</v>
      </c>
      <c r="X36" s="38">
        <v>0.02</v>
      </c>
      <c r="Y36" s="38">
        <v>0</v>
      </c>
      <c r="Z36" s="39">
        <f t="shared" si="9"/>
        <v>0</v>
      </c>
      <c r="AA36" s="38">
        <v>90.9</v>
      </c>
      <c r="AB36" s="38">
        <v>4.12</v>
      </c>
      <c r="AC36" s="39">
        <f t="shared" si="10"/>
        <v>4.5324532453245325</v>
      </c>
      <c r="AD36" s="38">
        <v>121.16</v>
      </c>
      <c r="AE36" s="38">
        <v>20.57</v>
      </c>
      <c r="AF36" s="39">
        <f t="shared" si="11"/>
        <v>16.97755034664906</v>
      </c>
      <c r="AG36" s="38">
        <v>60.62</v>
      </c>
      <c r="AH36" s="38">
        <v>0.01</v>
      </c>
      <c r="AI36" s="39">
        <f t="shared" si="12"/>
        <v>1.649620587264929E-2</v>
      </c>
      <c r="AJ36" s="38">
        <v>2.52</v>
      </c>
      <c r="AK36" s="38">
        <v>0.21</v>
      </c>
      <c r="AL36" s="39">
        <f t="shared" si="13"/>
        <v>8.3333333333333321</v>
      </c>
      <c r="AM36" s="38">
        <v>30.28</v>
      </c>
      <c r="AN36" s="38">
        <v>35.020000000000003</v>
      </c>
      <c r="AO36" s="39">
        <f t="shared" si="14"/>
        <v>115.65389696169089</v>
      </c>
      <c r="AP36" s="38">
        <f t="shared" si="15"/>
        <v>2460.09</v>
      </c>
      <c r="AQ36" s="38">
        <f t="shared" si="15"/>
        <v>1003.53</v>
      </c>
      <c r="AR36" s="39">
        <f t="shared" si="16"/>
        <v>40.792410033779248</v>
      </c>
    </row>
    <row r="37" spans="1:44" s="43" customFormat="1">
      <c r="A37" s="40"/>
      <c r="B37" s="41" t="s">
        <v>127</v>
      </c>
      <c r="C37" s="41">
        <f>SUM(C7:C36)</f>
        <v>71923.650000000009</v>
      </c>
      <c r="D37" s="41">
        <f t="shared" ref="D37:AQ37" si="17">SUM(D7:D36)</f>
        <v>42554.820000000007</v>
      </c>
      <c r="E37" s="42">
        <f t="shared" si="0"/>
        <v>59.166657976896339</v>
      </c>
      <c r="F37" s="41">
        <f t="shared" si="17"/>
        <v>32038.55000000001</v>
      </c>
      <c r="G37" s="41">
        <f t="shared" si="17"/>
        <v>25529.43</v>
      </c>
      <c r="H37" s="42">
        <f t="shared" si="1"/>
        <v>79.683475063634262</v>
      </c>
      <c r="I37" s="41">
        <f t="shared" si="17"/>
        <v>103962.2</v>
      </c>
      <c r="J37" s="41">
        <f t="shared" si="17"/>
        <v>68084.249999999985</v>
      </c>
      <c r="K37" s="42">
        <f t="shared" si="3"/>
        <v>65.4894278882132</v>
      </c>
      <c r="L37" s="41">
        <f t="shared" si="17"/>
        <v>6085.4499999999989</v>
      </c>
      <c r="M37" s="41">
        <f t="shared" si="17"/>
        <v>506.3</v>
      </c>
      <c r="N37" s="42">
        <f t="shared" si="4"/>
        <v>8.3198448758924997</v>
      </c>
      <c r="O37" s="41">
        <f t="shared" si="17"/>
        <v>15945.720000000001</v>
      </c>
      <c r="P37" s="41">
        <f t="shared" si="17"/>
        <v>11585.55</v>
      </c>
      <c r="Q37" s="42">
        <f t="shared" si="5"/>
        <v>72.656173568832244</v>
      </c>
      <c r="R37" s="41">
        <f t="shared" si="17"/>
        <v>125993.36999999998</v>
      </c>
      <c r="S37" s="41">
        <f t="shared" si="17"/>
        <v>80176.099999999991</v>
      </c>
      <c r="T37" s="42">
        <f t="shared" si="7"/>
        <v>63.635173819066829</v>
      </c>
      <c r="U37" s="41">
        <f t="shared" si="17"/>
        <v>111828.92999999998</v>
      </c>
      <c r="V37" s="41">
        <f t="shared" si="17"/>
        <v>56279.419999999991</v>
      </c>
      <c r="W37" s="42">
        <f t="shared" si="8"/>
        <v>50.32635115081581</v>
      </c>
      <c r="X37" s="41">
        <f t="shared" si="17"/>
        <v>3627.809999999999</v>
      </c>
      <c r="Y37" s="41">
        <f t="shared" si="17"/>
        <v>258.77999999999997</v>
      </c>
      <c r="Z37" s="42">
        <f t="shared" si="9"/>
        <v>7.1332291382404271</v>
      </c>
      <c r="AA37" s="41">
        <f t="shared" si="17"/>
        <v>5969.9199999999992</v>
      </c>
      <c r="AB37" s="41">
        <f t="shared" si="17"/>
        <v>935.59000000000015</v>
      </c>
      <c r="AC37" s="42">
        <f t="shared" si="10"/>
        <v>15.671734294596916</v>
      </c>
      <c r="AD37" s="41">
        <f t="shared" si="17"/>
        <v>30165.340000000004</v>
      </c>
      <c r="AE37" s="41">
        <f t="shared" si="17"/>
        <v>5991.8899999999985</v>
      </c>
      <c r="AF37" s="42">
        <f t="shared" si="11"/>
        <v>19.863492339221096</v>
      </c>
      <c r="AG37" s="41">
        <f t="shared" si="17"/>
        <v>2201.39</v>
      </c>
      <c r="AH37" s="41">
        <f t="shared" si="17"/>
        <v>41.68</v>
      </c>
      <c r="AI37" s="42">
        <f t="shared" si="12"/>
        <v>1.89334920209504</v>
      </c>
      <c r="AJ37" s="41">
        <f t="shared" si="17"/>
        <v>3111.22</v>
      </c>
      <c r="AK37" s="41">
        <f t="shared" si="17"/>
        <v>122.2</v>
      </c>
      <c r="AL37" s="42">
        <f t="shared" si="13"/>
        <v>3.9277196726685997</v>
      </c>
      <c r="AM37" s="41">
        <f t="shared" si="17"/>
        <v>9498.5</v>
      </c>
      <c r="AN37" s="41">
        <f t="shared" si="17"/>
        <v>5152.21</v>
      </c>
      <c r="AO37" s="42">
        <f t="shared" si="14"/>
        <v>54.242354055903562</v>
      </c>
      <c r="AP37" s="41">
        <f t="shared" si="17"/>
        <v>292396.47999999992</v>
      </c>
      <c r="AQ37" s="41">
        <f t="shared" si="17"/>
        <v>148957.87</v>
      </c>
      <c r="AR37" s="42">
        <f t="shared" si="16"/>
        <v>50.94379727143091</v>
      </c>
    </row>
  </sheetData>
  <mergeCells count="22">
    <mergeCell ref="L5:N5"/>
    <mergeCell ref="B1:AR1"/>
    <mergeCell ref="B2:AR2"/>
    <mergeCell ref="C3:K3"/>
    <mergeCell ref="L3:W3"/>
    <mergeCell ref="X3:AI3"/>
    <mergeCell ref="AJ3:AR3"/>
    <mergeCell ref="A5:A6"/>
    <mergeCell ref="B5:B6"/>
    <mergeCell ref="C5:E5"/>
    <mergeCell ref="F5:H5"/>
    <mergeCell ref="I5:K5"/>
    <mergeCell ref="AG5:AI5"/>
    <mergeCell ref="AJ5:AL5"/>
    <mergeCell ref="AM5:AO5"/>
    <mergeCell ref="AP5:AR5"/>
    <mergeCell ref="O5:Q5"/>
    <mergeCell ref="R5:T5"/>
    <mergeCell ref="U5:W5"/>
    <mergeCell ref="X5:Z5"/>
    <mergeCell ref="AA5:AC5"/>
    <mergeCell ref="AD5:A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selection activeCell="F5" sqref="F5:H5"/>
    </sheetView>
  </sheetViews>
  <sheetFormatPr defaultRowHeight="23.25"/>
  <cols>
    <col min="1" max="1" width="7.42578125" style="26" bestFit="1" customWidth="1"/>
    <col min="2" max="2" width="36.85546875" style="26" customWidth="1"/>
    <col min="3" max="4" width="16.140625" style="26" customWidth="1"/>
    <col min="5" max="5" width="16.140625" style="44" customWidth="1"/>
    <col min="6" max="6" width="16.140625" style="26" customWidth="1"/>
    <col min="7" max="7" width="17.85546875" style="26" customWidth="1"/>
    <col min="8" max="8" width="16.140625" style="44" customWidth="1"/>
    <col min="9" max="9" width="17.85546875" style="26" customWidth="1"/>
    <col min="10" max="10" width="17.5703125" style="26" customWidth="1"/>
    <col min="11" max="11" width="12.7109375" style="44" customWidth="1"/>
    <col min="12" max="13" width="19" style="26" customWidth="1"/>
    <col min="14" max="14" width="17.85546875" style="44" customWidth="1"/>
    <col min="15" max="15" width="17.85546875" style="26" customWidth="1"/>
    <col min="16" max="16" width="19.5703125" style="26" customWidth="1"/>
    <col min="17" max="17" width="20" style="44" customWidth="1"/>
    <col min="18" max="18" width="21" style="26" customWidth="1"/>
    <col min="19" max="19" width="20" style="26" customWidth="1"/>
    <col min="20" max="20" width="19.28515625" style="44" customWidth="1"/>
    <col min="21" max="16384" width="9.140625" style="26"/>
  </cols>
  <sheetData>
    <row r="1" spans="1:20">
      <c r="A1" s="25"/>
      <c r="B1" s="468"/>
      <c r="C1" s="469"/>
      <c r="D1" s="469"/>
      <c r="E1" s="469"/>
      <c r="F1" s="469"/>
      <c r="G1" s="469"/>
      <c r="H1" s="469"/>
      <c r="I1" s="469"/>
      <c r="J1" s="469"/>
      <c r="K1" s="469"/>
      <c r="L1" s="469"/>
      <c r="M1" s="469"/>
      <c r="N1" s="469"/>
      <c r="O1" s="469"/>
      <c r="P1" s="469"/>
      <c r="Q1" s="469"/>
      <c r="R1" s="469"/>
      <c r="S1" s="469"/>
      <c r="T1" s="469"/>
    </row>
    <row r="2" spans="1:20">
      <c r="A2" s="25"/>
      <c r="B2" s="468"/>
      <c r="C2" s="469"/>
      <c r="D2" s="469"/>
      <c r="E2" s="469"/>
      <c r="F2" s="469"/>
      <c r="G2" s="469"/>
      <c r="H2" s="469"/>
      <c r="I2" s="469"/>
      <c r="J2" s="469"/>
      <c r="K2" s="469"/>
      <c r="L2" s="469"/>
      <c r="M2" s="469"/>
      <c r="N2" s="469"/>
      <c r="O2" s="469"/>
      <c r="P2" s="469"/>
      <c r="Q2" s="469"/>
      <c r="R2" s="469"/>
      <c r="S2" s="469"/>
      <c r="T2" s="469"/>
    </row>
    <row r="3" spans="1:20">
      <c r="A3" s="63"/>
      <c r="B3" s="27" t="s">
        <v>2</v>
      </c>
      <c r="C3" s="443" t="s">
        <v>128</v>
      </c>
      <c r="D3" s="444"/>
      <c r="E3" s="444"/>
      <c r="F3" s="444"/>
      <c r="G3" s="444"/>
      <c r="H3" s="444"/>
      <c r="I3" s="444"/>
      <c r="J3" s="444"/>
      <c r="K3" s="445"/>
      <c r="L3" s="443" t="s">
        <v>128</v>
      </c>
      <c r="M3" s="444"/>
      <c r="N3" s="444"/>
      <c r="O3" s="444"/>
      <c r="P3" s="444"/>
      <c r="Q3" s="444"/>
      <c r="R3" s="444"/>
      <c r="S3" s="444"/>
      <c r="T3" s="445"/>
    </row>
    <row r="4" spans="1:20">
      <c r="A4" s="38"/>
      <c r="B4" s="29" t="s">
        <v>69</v>
      </c>
      <c r="C4" s="472"/>
      <c r="D4" s="473"/>
      <c r="E4" s="473"/>
      <c r="F4" s="473"/>
      <c r="G4" s="473"/>
      <c r="H4" s="473"/>
      <c r="I4" s="473"/>
      <c r="J4" s="474"/>
      <c r="K4" s="475"/>
      <c r="L4" s="476"/>
      <c r="M4" s="476"/>
      <c r="N4" s="476"/>
      <c r="O4" s="476"/>
      <c r="P4" s="476"/>
      <c r="Q4" s="476"/>
      <c r="R4" s="476"/>
      <c r="S4" s="476"/>
      <c r="T4" s="477"/>
    </row>
    <row r="5" spans="1:20" s="32" customFormat="1" ht="46.5">
      <c r="A5" s="64" t="s">
        <v>70</v>
      </c>
      <c r="B5" s="64" t="s">
        <v>71</v>
      </c>
      <c r="C5" s="471" t="s">
        <v>92</v>
      </c>
      <c r="D5" s="471"/>
      <c r="E5" s="471"/>
      <c r="F5" s="471" t="s">
        <v>80</v>
      </c>
      <c r="G5" s="471"/>
      <c r="H5" s="471"/>
      <c r="I5" s="471" t="s">
        <v>81</v>
      </c>
      <c r="J5" s="471"/>
      <c r="K5" s="471"/>
      <c r="L5" s="471" t="s">
        <v>93</v>
      </c>
      <c r="M5" s="471"/>
      <c r="N5" s="471"/>
      <c r="O5" s="471" t="s">
        <v>84</v>
      </c>
      <c r="P5" s="471"/>
      <c r="Q5" s="471"/>
      <c r="R5" s="471" t="s">
        <v>94</v>
      </c>
      <c r="S5" s="471"/>
      <c r="T5" s="471"/>
    </row>
    <row r="6" spans="1:20" ht="46.5">
      <c r="A6" s="65"/>
      <c r="B6" s="65" t="s">
        <v>129</v>
      </c>
      <c r="C6" s="66" t="s">
        <v>86</v>
      </c>
      <c r="D6" s="67" t="s">
        <v>87</v>
      </c>
      <c r="E6" s="68" t="s">
        <v>90</v>
      </c>
      <c r="F6" s="66" t="s">
        <v>86</v>
      </c>
      <c r="G6" s="67" t="s">
        <v>87</v>
      </c>
      <c r="H6" s="68" t="s">
        <v>88</v>
      </c>
      <c r="I6" s="66" t="s">
        <v>86</v>
      </c>
      <c r="J6" s="67" t="s">
        <v>87</v>
      </c>
      <c r="K6" s="68" t="s">
        <v>88</v>
      </c>
      <c r="L6" s="66" t="s">
        <v>86</v>
      </c>
      <c r="M6" s="67" t="s">
        <v>87</v>
      </c>
      <c r="N6" s="68" t="s">
        <v>88</v>
      </c>
      <c r="O6" s="66" t="s">
        <v>86</v>
      </c>
      <c r="P6" s="67" t="s">
        <v>87</v>
      </c>
      <c r="Q6" s="68" t="s">
        <v>88</v>
      </c>
      <c r="R6" s="66" t="s">
        <v>86</v>
      </c>
      <c r="S6" s="67" t="s">
        <v>87</v>
      </c>
      <c r="T6" s="68" t="s">
        <v>88</v>
      </c>
    </row>
    <row r="7" spans="1:20">
      <c r="A7" s="38">
        <v>1</v>
      </c>
      <c r="B7" s="38" t="s">
        <v>97</v>
      </c>
      <c r="C7" s="38">
        <v>0</v>
      </c>
      <c r="D7" s="38">
        <v>1.8</v>
      </c>
      <c r="E7" s="38">
        <v>0</v>
      </c>
      <c r="F7" s="38">
        <v>10</v>
      </c>
      <c r="G7" s="38">
        <v>3.48</v>
      </c>
      <c r="H7" s="38">
        <v>34.799999999999997</v>
      </c>
      <c r="I7" s="38">
        <v>100.08</v>
      </c>
      <c r="J7" s="38">
        <v>94.96</v>
      </c>
      <c r="K7" s="38">
        <v>94.88</v>
      </c>
      <c r="L7" s="38">
        <v>200.18</v>
      </c>
      <c r="M7" s="38">
        <v>151.72</v>
      </c>
      <c r="N7" s="38">
        <v>75.790000000000006</v>
      </c>
      <c r="O7" s="38">
        <v>2075.6999999999998</v>
      </c>
      <c r="P7" s="38">
        <v>871.93</v>
      </c>
      <c r="Q7" s="38">
        <v>42.01</v>
      </c>
      <c r="R7" s="38">
        <v>2385.96</v>
      </c>
      <c r="S7" s="38">
        <v>1123.8900000000001</v>
      </c>
      <c r="T7" s="38">
        <v>47.1</v>
      </c>
    </row>
    <row r="8" spans="1:20">
      <c r="A8" s="38">
        <v>2</v>
      </c>
      <c r="B8" s="38" t="s">
        <v>101</v>
      </c>
      <c r="C8" s="38">
        <v>1</v>
      </c>
      <c r="D8" s="38">
        <v>11.07</v>
      </c>
      <c r="E8" s="38">
        <v>1107</v>
      </c>
      <c r="F8" s="38">
        <v>19.09</v>
      </c>
      <c r="G8" s="38">
        <v>5.43</v>
      </c>
      <c r="H8" s="38">
        <v>28.44</v>
      </c>
      <c r="I8" s="38">
        <v>375.01</v>
      </c>
      <c r="J8" s="38">
        <v>170.91</v>
      </c>
      <c r="K8" s="38">
        <v>45.57</v>
      </c>
      <c r="L8" s="38">
        <v>532.52</v>
      </c>
      <c r="M8" s="38">
        <v>432.95</v>
      </c>
      <c r="N8" s="38">
        <v>81.3</v>
      </c>
      <c r="O8" s="38">
        <v>2906.92</v>
      </c>
      <c r="P8" s="38">
        <v>3628.16</v>
      </c>
      <c r="Q8" s="38">
        <v>124.81</v>
      </c>
      <c r="R8" s="38">
        <v>3834.54</v>
      </c>
      <c r="S8" s="38">
        <v>4248.5200000000004</v>
      </c>
      <c r="T8" s="38">
        <v>110.8</v>
      </c>
    </row>
    <row r="9" spans="1:20">
      <c r="A9" s="38">
        <v>3</v>
      </c>
      <c r="B9" s="38" t="s">
        <v>108</v>
      </c>
      <c r="C9" s="38">
        <v>0</v>
      </c>
      <c r="D9" s="38">
        <v>1.0900000000000001</v>
      </c>
      <c r="E9" s="38">
        <v>0</v>
      </c>
      <c r="F9" s="38">
        <v>0</v>
      </c>
      <c r="G9" s="38">
        <v>10.199999999999999</v>
      </c>
      <c r="H9" s="38">
        <v>0</v>
      </c>
      <c r="I9" s="38">
        <v>257.33999999999997</v>
      </c>
      <c r="J9" s="38">
        <v>156.63999999999999</v>
      </c>
      <c r="K9" s="38">
        <v>60.87</v>
      </c>
      <c r="L9" s="38">
        <v>643.01</v>
      </c>
      <c r="M9" s="38">
        <v>219.67</v>
      </c>
      <c r="N9" s="38">
        <v>34.159999999999997</v>
      </c>
      <c r="O9" s="38">
        <v>1335</v>
      </c>
      <c r="P9" s="38">
        <v>1249.06</v>
      </c>
      <c r="Q9" s="38">
        <v>93.56</v>
      </c>
      <c r="R9" s="38">
        <v>2235.35</v>
      </c>
      <c r="S9" s="38">
        <v>1636.66</v>
      </c>
      <c r="T9" s="38">
        <v>73.22</v>
      </c>
    </row>
    <row r="10" spans="1:20">
      <c r="A10" s="38">
        <v>4</v>
      </c>
      <c r="B10" s="38" t="s">
        <v>118</v>
      </c>
      <c r="C10" s="38">
        <v>660.2</v>
      </c>
      <c r="D10" s="38">
        <v>8.68</v>
      </c>
      <c r="E10" s="38">
        <v>1.31</v>
      </c>
      <c r="F10" s="38">
        <v>330.1</v>
      </c>
      <c r="G10" s="38">
        <v>36.94</v>
      </c>
      <c r="H10" s="38">
        <v>11.19</v>
      </c>
      <c r="I10" s="38">
        <v>660.2</v>
      </c>
      <c r="J10" s="38">
        <v>1012.22</v>
      </c>
      <c r="K10" s="38">
        <v>153.32</v>
      </c>
      <c r="L10" s="38">
        <v>660.2</v>
      </c>
      <c r="M10" s="38">
        <v>961.35</v>
      </c>
      <c r="N10" s="38">
        <v>145.61000000000001</v>
      </c>
      <c r="O10" s="38">
        <v>2325.3000000000002</v>
      </c>
      <c r="P10" s="38">
        <v>4316.4799999999996</v>
      </c>
      <c r="Q10" s="38">
        <v>185.63</v>
      </c>
      <c r="R10" s="38">
        <v>4636</v>
      </c>
      <c r="S10" s="38">
        <v>6335.67</v>
      </c>
      <c r="T10" s="38">
        <v>136.66</v>
      </c>
    </row>
    <row r="11" spans="1:20">
      <c r="A11" s="38">
        <v>5</v>
      </c>
      <c r="B11" s="38" t="s">
        <v>120</v>
      </c>
      <c r="C11" s="38">
        <v>0</v>
      </c>
      <c r="D11" s="38">
        <v>4.75</v>
      </c>
      <c r="E11" s="38">
        <v>0</v>
      </c>
      <c r="F11" s="38">
        <v>3.34</v>
      </c>
      <c r="G11" s="38">
        <v>10.07</v>
      </c>
      <c r="H11" s="38">
        <v>301.5</v>
      </c>
      <c r="I11" s="38">
        <v>29.95</v>
      </c>
      <c r="J11" s="38">
        <v>253.96</v>
      </c>
      <c r="K11" s="38">
        <v>847.95</v>
      </c>
      <c r="L11" s="38">
        <v>73.19</v>
      </c>
      <c r="M11" s="38">
        <v>243.22</v>
      </c>
      <c r="N11" s="38">
        <v>332.31</v>
      </c>
      <c r="O11" s="38">
        <v>1618.26</v>
      </c>
      <c r="P11" s="38">
        <v>1199.32</v>
      </c>
      <c r="Q11" s="38">
        <v>74.11</v>
      </c>
      <c r="R11" s="38">
        <v>1724.74</v>
      </c>
      <c r="S11" s="38">
        <v>1711.32</v>
      </c>
      <c r="T11" s="38">
        <v>99.22</v>
      </c>
    </row>
    <row r="12" spans="1:20">
      <c r="A12" s="38">
        <v>6</v>
      </c>
      <c r="B12" s="38" t="s">
        <v>124</v>
      </c>
      <c r="C12" s="38">
        <v>0</v>
      </c>
      <c r="D12" s="38">
        <v>6.46</v>
      </c>
      <c r="E12" s="38">
        <v>0</v>
      </c>
      <c r="F12" s="38">
        <v>0</v>
      </c>
      <c r="G12" s="38">
        <v>4.0599999999999996</v>
      </c>
      <c r="H12" s="38">
        <v>0</v>
      </c>
      <c r="I12" s="38">
        <v>80.239999999999995</v>
      </c>
      <c r="J12" s="38">
        <v>35.700000000000003</v>
      </c>
      <c r="K12" s="38">
        <v>44.49</v>
      </c>
      <c r="L12" s="38">
        <v>163.97</v>
      </c>
      <c r="M12" s="38">
        <v>109.05</v>
      </c>
      <c r="N12" s="38">
        <v>66.510000000000005</v>
      </c>
      <c r="O12" s="38">
        <v>1335</v>
      </c>
      <c r="P12" s="38">
        <v>356.68</v>
      </c>
      <c r="Q12" s="38">
        <v>26.72</v>
      </c>
      <c r="R12" s="38">
        <v>1579.21</v>
      </c>
      <c r="S12" s="38">
        <v>511.95</v>
      </c>
      <c r="T12" s="38">
        <v>32.42</v>
      </c>
    </row>
    <row r="13" spans="1:20">
      <c r="A13" s="38">
        <v>7</v>
      </c>
      <c r="B13" s="38" t="s">
        <v>100</v>
      </c>
      <c r="C13" s="38">
        <v>5</v>
      </c>
      <c r="D13" s="38">
        <v>1.86</v>
      </c>
      <c r="E13" s="38">
        <v>37.200000000000003</v>
      </c>
      <c r="F13" s="38">
        <v>5</v>
      </c>
      <c r="G13" s="38">
        <v>13.05</v>
      </c>
      <c r="H13" s="38">
        <v>261</v>
      </c>
      <c r="I13" s="38">
        <v>390.05</v>
      </c>
      <c r="J13" s="38">
        <v>353.46</v>
      </c>
      <c r="K13" s="38">
        <v>90.62</v>
      </c>
      <c r="L13" s="38">
        <v>800.03</v>
      </c>
      <c r="M13" s="38">
        <v>494.77</v>
      </c>
      <c r="N13" s="38">
        <v>61.84</v>
      </c>
      <c r="O13" s="38">
        <v>2435.15</v>
      </c>
      <c r="P13" s="38">
        <v>3712.13</v>
      </c>
      <c r="Q13" s="38">
        <v>152.44</v>
      </c>
      <c r="R13" s="38">
        <v>3635.23</v>
      </c>
      <c r="S13" s="38">
        <v>4575.2700000000004</v>
      </c>
      <c r="T13" s="38">
        <v>125.86</v>
      </c>
    </row>
    <row r="14" spans="1:20">
      <c r="A14" s="38">
        <v>8</v>
      </c>
      <c r="B14" s="38" t="s">
        <v>111</v>
      </c>
      <c r="C14" s="38">
        <v>318.83999999999997</v>
      </c>
      <c r="D14" s="38">
        <v>0.7</v>
      </c>
      <c r="E14" s="38">
        <v>0.22</v>
      </c>
      <c r="F14" s="38">
        <v>453.43</v>
      </c>
      <c r="G14" s="38">
        <v>7.94</v>
      </c>
      <c r="H14" s="38">
        <v>1.75</v>
      </c>
      <c r="I14" s="38">
        <v>468.05</v>
      </c>
      <c r="J14" s="38">
        <v>133.94999999999999</v>
      </c>
      <c r="K14" s="38">
        <v>28.62</v>
      </c>
      <c r="L14" s="38">
        <v>394.9</v>
      </c>
      <c r="M14" s="38">
        <v>263.58999999999997</v>
      </c>
      <c r="N14" s="38">
        <v>66.75</v>
      </c>
      <c r="O14" s="38">
        <v>409.51</v>
      </c>
      <c r="P14" s="38">
        <v>1316.36</v>
      </c>
      <c r="Q14" s="38">
        <v>321.45</v>
      </c>
      <c r="R14" s="38">
        <v>2044.73</v>
      </c>
      <c r="S14" s="38">
        <v>1722.54</v>
      </c>
      <c r="T14" s="38">
        <v>84.24</v>
      </c>
    </row>
    <row r="15" spans="1:20">
      <c r="A15" s="38">
        <v>9</v>
      </c>
      <c r="B15" s="38" t="s">
        <v>112</v>
      </c>
      <c r="C15" s="38">
        <v>62</v>
      </c>
      <c r="D15" s="38">
        <v>12.05</v>
      </c>
      <c r="E15" s="38">
        <v>19.440000000000001</v>
      </c>
      <c r="F15" s="38">
        <v>203</v>
      </c>
      <c r="G15" s="38">
        <v>8.3800000000000008</v>
      </c>
      <c r="H15" s="38">
        <v>4.13</v>
      </c>
      <c r="I15" s="38">
        <v>352.05</v>
      </c>
      <c r="J15" s="38">
        <v>178.69</v>
      </c>
      <c r="K15" s="38">
        <v>50.76</v>
      </c>
      <c r="L15" s="38">
        <v>829.04</v>
      </c>
      <c r="M15" s="38">
        <v>182.96</v>
      </c>
      <c r="N15" s="38">
        <v>22.07</v>
      </c>
      <c r="O15" s="38">
        <v>623.30999999999995</v>
      </c>
      <c r="P15" s="38">
        <v>766.52</v>
      </c>
      <c r="Q15" s="38">
        <v>122.98</v>
      </c>
      <c r="R15" s="38">
        <v>2069.4</v>
      </c>
      <c r="S15" s="38">
        <v>1148.5999999999999</v>
      </c>
      <c r="T15" s="38">
        <v>55.5</v>
      </c>
    </row>
    <row r="16" spans="1:20">
      <c r="A16" s="38">
        <v>10</v>
      </c>
      <c r="B16" s="38" t="s">
        <v>113</v>
      </c>
      <c r="C16" s="38">
        <v>38.58</v>
      </c>
      <c r="D16" s="38">
        <v>0.52</v>
      </c>
      <c r="E16" s="38">
        <v>1.35</v>
      </c>
      <c r="F16" s="38">
        <v>16.38</v>
      </c>
      <c r="G16" s="38">
        <v>2.37</v>
      </c>
      <c r="H16" s="38">
        <v>14.47</v>
      </c>
      <c r="I16" s="38">
        <v>22.68</v>
      </c>
      <c r="J16" s="38">
        <v>88.76</v>
      </c>
      <c r="K16" s="38">
        <v>391.36</v>
      </c>
      <c r="L16" s="38">
        <v>203.94</v>
      </c>
      <c r="M16" s="38">
        <v>136.85</v>
      </c>
      <c r="N16" s="38">
        <v>67.099999999999994</v>
      </c>
      <c r="O16" s="38">
        <v>1377.14</v>
      </c>
      <c r="P16" s="38">
        <v>506.51</v>
      </c>
      <c r="Q16" s="38">
        <v>36.78</v>
      </c>
      <c r="R16" s="38">
        <v>1658.72</v>
      </c>
      <c r="S16" s="38">
        <v>735.01</v>
      </c>
      <c r="T16" s="38">
        <v>44.31</v>
      </c>
    </row>
    <row r="17" spans="1:20">
      <c r="A17" s="38">
        <v>11</v>
      </c>
      <c r="B17" s="38" t="s">
        <v>114</v>
      </c>
      <c r="C17" s="38">
        <v>92.58</v>
      </c>
      <c r="D17" s="38">
        <v>0.18</v>
      </c>
      <c r="E17" s="38">
        <v>0.19</v>
      </c>
      <c r="F17" s="38">
        <v>53.56</v>
      </c>
      <c r="G17" s="38">
        <v>5.99</v>
      </c>
      <c r="H17" s="38">
        <v>11.18</v>
      </c>
      <c r="I17" s="38">
        <v>369.64</v>
      </c>
      <c r="J17" s="38">
        <v>91.72</v>
      </c>
      <c r="K17" s="38">
        <v>24.81</v>
      </c>
      <c r="L17" s="38">
        <v>183.16</v>
      </c>
      <c r="M17" s="38">
        <v>75.86</v>
      </c>
      <c r="N17" s="38">
        <v>41.42</v>
      </c>
      <c r="O17" s="38">
        <v>501.06</v>
      </c>
      <c r="P17" s="38">
        <v>429.25</v>
      </c>
      <c r="Q17" s="38">
        <v>85.67</v>
      </c>
      <c r="R17" s="38">
        <v>1200</v>
      </c>
      <c r="S17" s="38">
        <v>603</v>
      </c>
      <c r="T17" s="38">
        <v>50.25</v>
      </c>
    </row>
    <row r="18" spans="1:20">
      <c r="A18" s="38">
        <v>12</v>
      </c>
      <c r="B18" s="38" t="s">
        <v>115</v>
      </c>
      <c r="C18" s="38">
        <v>0</v>
      </c>
      <c r="D18" s="38">
        <v>7.41</v>
      </c>
      <c r="E18" s="38">
        <v>0</v>
      </c>
      <c r="F18" s="38">
        <v>0</v>
      </c>
      <c r="G18" s="38">
        <v>5.44</v>
      </c>
      <c r="H18" s="38">
        <v>0</v>
      </c>
      <c r="I18" s="38">
        <v>0</v>
      </c>
      <c r="J18" s="38">
        <v>83.15</v>
      </c>
      <c r="K18" s="38">
        <v>0</v>
      </c>
      <c r="L18" s="38">
        <v>0</v>
      </c>
      <c r="M18" s="38">
        <v>167.52</v>
      </c>
      <c r="N18" s="38">
        <v>0</v>
      </c>
      <c r="O18" s="38">
        <v>1485</v>
      </c>
      <c r="P18" s="38">
        <v>538.25</v>
      </c>
      <c r="Q18" s="38">
        <v>36.25</v>
      </c>
      <c r="R18" s="38">
        <v>1485</v>
      </c>
      <c r="S18" s="38">
        <v>801.77</v>
      </c>
      <c r="T18" s="38">
        <v>53.99</v>
      </c>
    </row>
    <row r="19" spans="1:20">
      <c r="A19" s="38">
        <v>13</v>
      </c>
      <c r="B19" s="38" t="s">
        <v>116</v>
      </c>
      <c r="C19" s="38">
        <v>30.04</v>
      </c>
      <c r="D19" s="38">
        <v>1.1599999999999999</v>
      </c>
      <c r="E19" s="38">
        <v>3.86</v>
      </c>
      <c r="F19" s="38">
        <v>12.6</v>
      </c>
      <c r="G19" s="38">
        <v>1.34</v>
      </c>
      <c r="H19" s="38">
        <v>10.63</v>
      </c>
      <c r="I19" s="38">
        <v>94.47</v>
      </c>
      <c r="J19" s="38">
        <v>38.9</v>
      </c>
      <c r="K19" s="38">
        <v>41.18</v>
      </c>
      <c r="L19" s="38">
        <v>188.65</v>
      </c>
      <c r="M19" s="38">
        <v>98.49</v>
      </c>
      <c r="N19" s="38">
        <v>52.21</v>
      </c>
      <c r="O19" s="38">
        <v>1375.41</v>
      </c>
      <c r="P19" s="38">
        <v>383.92</v>
      </c>
      <c r="Q19" s="38">
        <v>27.91</v>
      </c>
      <c r="R19" s="38">
        <v>1701.17</v>
      </c>
      <c r="S19" s="38">
        <v>523.80999999999995</v>
      </c>
      <c r="T19" s="38">
        <v>30.79</v>
      </c>
    </row>
    <row r="20" spans="1:20">
      <c r="A20" s="38">
        <v>14</v>
      </c>
      <c r="B20" s="38" t="s">
        <v>126</v>
      </c>
      <c r="C20" s="38">
        <v>8.4700000000000006</v>
      </c>
      <c r="D20" s="38">
        <v>0.13</v>
      </c>
      <c r="E20" s="38">
        <v>1.53</v>
      </c>
      <c r="F20" s="38">
        <v>25.39</v>
      </c>
      <c r="G20" s="38">
        <v>1.17</v>
      </c>
      <c r="H20" s="38">
        <v>4.6100000000000003</v>
      </c>
      <c r="I20" s="38">
        <v>42.35</v>
      </c>
      <c r="J20" s="38">
        <v>28.78</v>
      </c>
      <c r="K20" s="38">
        <v>67.959999999999994</v>
      </c>
      <c r="L20" s="38">
        <v>59.31</v>
      </c>
      <c r="M20" s="38">
        <v>55.09</v>
      </c>
      <c r="N20" s="38">
        <v>92.88</v>
      </c>
      <c r="O20" s="38">
        <v>1368.9</v>
      </c>
      <c r="P20" s="38">
        <v>150.24</v>
      </c>
      <c r="Q20" s="38">
        <v>10.98</v>
      </c>
      <c r="R20" s="38">
        <v>1504.42</v>
      </c>
      <c r="S20" s="38">
        <v>235.41</v>
      </c>
      <c r="T20" s="38">
        <v>15.65</v>
      </c>
    </row>
    <row r="21" spans="1:20">
      <c r="A21" s="38">
        <v>15</v>
      </c>
      <c r="B21" s="38" t="s">
        <v>102</v>
      </c>
      <c r="C21" s="38">
        <v>0</v>
      </c>
      <c r="D21" s="38">
        <v>0.65</v>
      </c>
      <c r="E21" s="38">
        <v>0</v>
      </c>
      <c r="F21" s="38">
        <v>0</v>
      </c>
      <c r="G21" s="38">
        <v>1.33</v>
      </c>
      <c r="H21" s="38">
        <v>0</v>
      </c>
      <c r="I21" s="38">
        <v>0</v>
      </c>
      <c r="J21" s="38">
        <v>62.27</v>
      </c>
      <c r="K21" s="38">
        <v>0</v>
      </c>
      <c r="L21" s="38">
        <v>131</v>
      </c>
      <c r="M21" s="38">
        <v>181.4</v>
      </c>
      <c r="N21" s="38">
        <v>138.47</v>
      </c>
      <c r="O21" s="38">
        <v>1335.01</v>
      </c>
      <c r="P21" s="38">
        <v>686.43</v>
      </c>
      <c r="Q21" s="38">
        <v>51.42</v>
      </c>
      <c r="R21" s="38">
        <v>1466.01</v>
      </c>
      <c r="S21" s="38">
        <v>932.08</v>
      </c>
      <c r="T21" s="38">
        <v>63.58</v>
      </c>
    </row>
    <row r="22" spans="1:20">
      <c r="A22" s="38">
        <v>16</v>
      </c>
      <c r="B22" s="38" t="s">
        <v>106</v>
      </c>
      <c r="C22" s="38">
        <v>0</v>
      </c>
      <c r="D22" s="38">
        <v>5.16</v>
      </c>
      <c r="E22" s="38">
        <v>0</v>
      </c>
      <c r="F22" s="38">
        <v>0</v>
      </c>
      <c r="G22" s="38">
        <v>1.92</v>
      </c>
      <c r="H22" s="38">
        <v>0</v>
      </c>
      <c r="I22" s="38">
        <v>117.86</v>
      </c>
      <c r="J22" s="38">
        <v>105.12</v>
      </c>
      <c r="K22" s="38">
        <v>89.19</v>
      </c>
      <c r="L22" s="38">
        <v>0</v>
      </c>
      <c r="M22" s="38">
        <v>134.47</v>
      </c>
      <c r="N22" s="38">
        <v>0</v>
      </c>
      <c r="O22" s="38">
        <v>2258.17</v>
      </c>
      <c r="P22" s="38">
        <v>573.37</v>
      </c>
      <c r="Q22" s="38">
        <v>25.39</v>
      </c>
      <c r="R22" s="38">
        <v>2376.0300000000002</v>
      </c>
      <c r="S22" s="38">
        <v>820.04</v>
      </c>
      <c r="T22" s="38">
        <v>34.51</v>
      </c>
    </row>
    <row r="23" spans="1:20">
      <c r="A23" s="38">
        <v>17</v>
      </c>
      <c r="B23" s="38" t="s">
        <v>107</v>
      </c>
      <c r="C23" s="38">
        <v>0</v>
      </c>
      <c r="D23" s="38">
        <v>12.18</v>
      </c>
      <c r="E23" s="38">
        <v>0</v>
      </c>
      <c r="F23" s="38">
        <v>12.36</v>
      </c>
      <c r="G23" s="38">
        <v>28.41</v>
      </c>
      <c r="H23" s="38">
        <v>229.85</v>
      </c>
      <c r="I23" s="38">
        <v>359.87</v>
      </c>
      <c r="J23" s="38">
        <v>670.3</v>
      </c>
      <c r="K23" s="38">
        <v>186.26</v>
      </c>
      <c r="L23" s="38">
        <v>1223.76</v>
      </c>
      <c r="M23" s="38">
        <v>499.98</v>
      </c>
      <c r="N23" s="38">
        <v>40.86</v>
      </c>
      <c r="O23" s="38">
        <v>5204.5</v>
      </c>
      <c r="P23" s="38">
        <v>7555.98</v>
      </c>
      <c r="Q23" s="38">
        <v>145.18</v>
      </c>
      <c r="R23" s="38">
        <v>6800.49</v>
      </c>
      <c r="S23" s="38">
        <v>8766.85</v>
      </c>
      <c r="T23" s="38">
        <v>128.91</v>
      </c>
    </row>
    <row r="24" spans="1:20">
      <c r="A24" s="38">
        <v>18</v>
      </c>
      <c r="B24" s="38" t="s">
        <v>109</v>
      </c>
      <c r="C24" s="38">
        <v>317.83</v>
      </c>
      <c r="D24" s="38">
        <v>17.23</v>
      </c>
      <c r="E24" s="38">
        <v>5.42</v>
      </c>
      <c r="F24" s="38">
        <v>393.63</v>
      </c>
      <c r="G24" s="38">
        <v>15.76</v>
      </c>
      <c r="H24" s="38">
        <v>4</v>
      </c>
      <c r="I24" s="38">
        <v>382</v>
      </c>
      <c r="J24" s="38">
        <v>394.43</v>
      </c>
      <c r="K24" s="38">
        <v>103.25</v>
      </c>
      <c r="L24" s="38">
        <v>375.88</v>
      </c>
      <c r="M24" s="38">
        <v>419.83</v>
      </c>
      <c r="N24" s="38">
        <v>111.69</v>
      </c>
      <c r="O24" s="38">
        <v>1712.45</v>
      </c>
      <c r="P24" s="38">
        <v>3766.6</v>
      </c>
      <c r="Q24" s="38">
        <v>219.95</v>
      </c>
      <c r="R24" s="38">
        <v>3181.79</v>
      </c>
      <c r="S24" s="38">
        <v>4613.8500000000004</v>
      </c>
      <c r="T24" s="38">
        <v>145.01</v>
      </c>
    </row>
    <row r="25" spans="1:20">
      <c r="A25" s="38">
        <v>19</v>
      </c>
      <c r="B25" s="38" t="s">
        <v>117</v>
      </c>
      <c r="C25" s="38">
        <v>0</v>
      </c>
      <c r="D25" s="38">
        <v>6.31</v>
      </c>
      <c r="E25" s="38">
        <v>0</v>
      </c>
      <c r="F25" s="38">
        <v>0</v>
      </c>
      <c r="G25" s="38">
        <v>5.96</v>
      </c>
      <c r="H25" s="38">
        <v>0</v>
      </c>
      <c r="I25" s="38">
        <v>100.89</v>
      </c>
      <c r="J25" s="38">
        <v>135.4</v>
      </c>
      <c r="K25" s="38">
        <v>134.21</v>
      </c>
      <c r="L25" s="38">
        <v>384.11</v>
      </c>
      <c r="M25" s="38">
        <v>171.68</v>
      </c>
      <c r="N25" s="38">
        <v>44.7</v>
      </c>
      <c r="O25" s="38">
        <v>1335</v>
      </c>
      <c r="P25" s="38">
        <v>634.38</v>
      </c>
      <c r="Q25" s="38">
        <v>47.52</v>
      </c>
      <c r="R25" s="38">
        <v>1820</v>
      </c>
      <c r="S25" s="38">
        <v>953.73</v>
      </c>
      <c r="T25" s="38">
        <v>52.4</v>
      </c>
    </row>
    <row r="26" spans="1:20">
      <c r="A26" s="38">
        <v>20</v>
      </c>
      <c r="B26" s="38" t="s">
        <v>119</v>
      </c>
      <c r="C26" s="38">
        <v>0</v>
      </c>
      <c r="D26" s="38">
        <v>0.86</v>
      </c>
      <c r="E26" s="38">
        <v>0</v>
      </c>
      <c r="F26" s="38">
        <v>2.5</v>
      </c>
      <c r="G26" s="38">
        <v>5.22</v>
      </c>
      <c r="H26" s="38">
        <v>208.8</v>
      </c>
      <c r="I26" s="38">
        <v>119.53</v>
      </c>
      <c r="J26" s="38">
        <v>74.33</v>
      </c>
      <c r="K26" s="38">
        <v>62.19</v>
      </c>
      <c r="L26" s="38">
        <v>0</v>
      </c>
      <c r="M26" s="38">
        <v>194.92</v>
      </c>
      <c r="N26" s="38">
        <v>0</v>
      </c>
      <c r="O26" s="38">
        <v>1412.98</v>
      </c>
      <c r="P26" s="38">
        <v>632.78</v>
      </c>
      <c r="Q26" s="38">
        <v>44.78</v>
      </c>
      <c r="R26" s="38">
        <v>1535.01</v>
      </c>
      <c r="S26" s="38">
        <v>908.11</v>
      </c>
      <c r="T26" s="38">
        <v>59.16</v>
      </c>
    </row>
    <row r="27" spans="1:20">
      <c r="A27" s="38">
        <v>21</v>
      </c>
      <c r="B27" s="38" t="s">
        <v>122</v>
      </c>
      <c r="C27" s="38">
        <v>0</v>
      </c>
      <c r="D27" s="38">
        <v>5.12</v>
      </c>
      <c r="E27" s="38">
        <v>0</v>
      </c>
      <c r="F27" s="38">
        <v>81.290000000000006</v>
      </c>
      <c r="G27" s="38">
        <v>20.170000000000002</v>
      </c>
      <c r="H27" s="38">
        <v>24.81</v>
      </c>
      <c r="I27" s="38">
        <v>81.290000000000006</v>
      </c>
      <c r="J27" s="38">
        <v>352.86</v>
      </c>
      <c r="K27" s="38">
        <v>434.08</v>
      </c>
      <c r="L27" s="38">
        <v>499.99</v>
      </c>
      <c r="M27" s="38">
        <v>226.67</v>
      </c>
      <c r="N27" s="38">
        <v>45.33</v>
      </c>
      <c r="O27" s="38">
        <v>1922.76</v>
      </c>
      <c r="P27" s="38">
        <v>2518.92</v>
      </c>
      <c r="Q27" s="38">
        <v>131.01</v>
      </c>
      <c r="R27" s="38">
        <v>2585.33</v>
      </c>
      <c r="S27" s="38">
        <v>3123.74</v>
      </c>
      <c r="T27" s="38">
        <v>120.83</v>
      </c>
    </row>
    <row r="28" spans="1:20">
      <c r="A28" s="38">
        <v>22</v>
      </c>
      <c r="B28" s="38" t="s">
        <v>125</v>
      </c>
      <c r="C28" s="38">
        <v>0</v>
      </c>
      <c r="D28" s="38">
        <v>1.1200000000000001</v>
      </c>
      <c r="E28" s="38">
        <v>0</v>
      </c>
      <c r="F28" s="38">
        <v>0</v>
      </c>
      <c r="G28" s="38">
        <v>8.3699999999999992</v>
      </c>
      <c r="H28" s="38">
        <v>0</v>
      </c>
      <c r="I28" s="38">
        <v>62.93</v>
      </c>
      <c r="J28" s="38">
        <v>86.94</v>
      </c>
      <c r="K28" s="38">
        <v>138.15</v>
      </c>
      <c r="L28" s="38">
        <v>1459.06</v>
      </c>
      <c r="M28" s="38">
        <v>109.95</v>
      </c>
      <c r="N28" s="38">
        <v>7.54</v>
      </c>
      <c r="O28" s="38">
        <v>0</v>
      </c>
      <c r="P28" s="38">
        <v>642.03</v>
      </c>
      <c r="Q28" s="38">
        <v>0</v>
      </c>
      <c r="R28" s="38">
        <v>1521.99</v>
      </c>
      <c r="S28" s="38">
        <v>848.41</v>
      </c>
      <c r="T28" s="38">
        <v>55.74</v>
      </c>
    </row>
    <row r="29" spans="1:20">
      <c r="A29" s="38">
        <v>23</v>
      </c>
      <c r="B29" s="38" t="s">
        <v>98</v>
      </c>
      <c r="C29" s="38">
        <v>50</v>
      </c>
      <c r="D29" s="38">
        <v>155.53</v>
      </c>
      <c r="E29" s="38">
        <v>311.06</v>
      </c>
      <c r="F29" s="38">
        <v>540</v>
      </c>
      <c r="G29" s="38">
        <v>358.48</v>
      </c>
      <c r="H29" s="38">
        <v>66.39</v>
      </c>
      <c r="I29" s="38">
        <v>15500</v>
      </c>
      <c r="J29" s="38">
        <v>24484.93</v>
      </c>
      <c r="K29" s="38">
        <v>157.97</v>
      </c>
      <c r="L29" s="38">
        <v>17500</v>
      </c>
      <c r="M29" s="38">
        <v>12307.4</v>
      </c>
      <c r="N29" s="38">
        <v>70.33</v>
      </c>
      <c r="O29" s="38">
        <v>102815</v>
      </c>
      <c r="P29" s="38">
        <v>176654.4</v>
      </c>
      <c r="Q29" s="38">
        <v>171.82</v>
      </c>
      <c r="R29" s="38">
        <v>136405</v>
      </c>
      <c r="S29" s="38">
        <v>213960.74</v>
      </c>
      <c r="T29" s="38">
        <v>156.86000000000001</v>
      </c>
    </row>
    <row r="30" spans="1:20">
      <c r="A30" s="38">
        <v>24</v>
      </c>
      <c r="B30" s="38" t="s">
        <v>99</v>
      </c>
      <c r="C30" s="38">
        <v>0</v>
      </c>
      <c r="D30" s="38">
        <v>2.36</v>
      </c>
      <c r="E30" s="38">
        <v>0</v>
      </c>
      <c r="F30" s="38">
        <v>0</v>
      </c>
      <c r="G30" s="38">
        <v>5.59</v>
      </c>
      <c r="H30" s="38">
        <v>0</v>
      </c>
      <c r="I30" s="38">
        <v>59.27</v>
      </c>
      <c r="J30" s="38">
        <v>182.9</v>
      </c>
      <c r="K30" s="38">
        <v>308.58999999999997</v>
      </c>
      <c r="L30" s="38">
        <v>290.73</v>
      </c>
      <c r="M30" s="38">
        <v>285.75</v>
      </c>
      <c r="N30" s="38">
        <v>98.29</v>
      </c>
      <c r="O30" s="38">
        <v>1335</v>
      </c>
      <c r="P30" s="38">
        <v>998.6</v>
      </c>
      <c r="Q30" s="38">
        <v>74.8</v>
      </c>
      <c r="R30" s="38">
        <v>1685</v>
      </c>
      <c r="S30" s="38">
        <v>1475.2</v>
      </c>
      <c r="T30" s="38">
        <v>87.55</v>
      </c>
    </row>
    <row r="31" spans="1:20">
      <c r="A31" s="38">
        <v>25</v>
      </c>
      <c r="B31" s="38" t="s">
        <v>103</v>
      </c>
      <c r="C31" s="38">
        <v>80.83</v>
      </c>
      <c r="D31" s="38">
        <v>0.63</v>
      </c>
      <c r="E31" s="38">
        <v>0.78</v>
      </c>
      <c r="F31" s="38">
        <v>82.11</v>
      </c>
      <c r="G31" s="38">
        <v>6.03</v>
      </c>
      <c r="H31" s="38">
        <v>7.34</v>
      </c>
      <c r="I31" s="38">
        <v>167.32</v>
      </c>
      <c r="J31" s="38">
        <v>132.29</v>
      </c>
      <c r="K31" s="38">
        <v>79.06</v>
      </c>
      <c r="L31" s="38">
        <v>328.69</v>
      </c>
      <c r="M31" s="38">
        <v>171.19</v>
      </c>
      <c r="N31" s="38">
        <v>52.08</v>
      </c>
      <c r="O31" s="38">
        <v>1499.31</v>
      </c>
      <c r="P31" s="38">
        <v>1399.34</v>
      </c>
      <c r="Q31" s="38">
        <v>93.33</v>
      </c>
      <c r="R31" s="38">
        <v>2158.2600000000002</v>
      </c>
      <c r="S31" s="38">
        <v>1709.48</v>
      </c>
      <c r="T31" s="38">
        <v>79.209999999999994</v>
      </c>
    </row>
    <row r="32" spans="1:20">
      <c r="A32" s="38">
        <v>26</v>
      </c>
      <c r="B32" s="38" t="s">
        <v>104</v>
      </c>
      <c r="C32" s="38">
        <v>5.0199999999999996</v>
      </c>
      <c r="D32" s="38">
        <v>0.5</v>
      </c>
      <c r="E32" s="38">
        <v>9.9600000000000009</v>
      </c>
      <c r="F32" s="38">
        <v>2.0299999999999998</v>
      </c>
      <c r="G32" s="38">
        <v>1.1599999999999999</v>
      </c>
      <c r="H32" s="38">
        <v>57.14</v>
      </c>
      <c r="I32" s="38">
        <v>25.04</v>
      </c>
      <c r="J32" s="38">
        <v>47.29</v>
      </c>
      <c r="K32" s="38">
        <v>188.86</v>
      </c>
      <c r="L32" s="38">
        <v>16.07</v>
      </c>
      <c r="M32" s="38">
        <v>61.75</v>
      </c>
      <c r="N32" s="38">
        <v>384.26</v>
      </c>
      <c r="O32" s="38">
        <v>1385.07</v>
      </c>
      <c r="P32" s="38">
        <v>146.06</v>
      </c>
      <c r="Q32" s="38">
        <v>10.55</v>
      </c>
      <c r="R32" s="38">
        <v>1433.23</v>
      </c>
      <c r="S32" s="38">
        <v>256.76</v>
      </c>
      <c r="T32" s="38">
        <v>17.91</v>
      </c>
    </row>
    <row r="33" spans="1:20">
      <c r="A33" s="38">
        <v>27</v>
      </c>
      <c r="B33" s="38" t="s">
        <v>105</v>
      </c>
      <c r="C33" s="38">
        <v>30</v>
      </c>
      <c r="D33" s="38">
        <v>11.19</v>
      </c>
      <c r="E33" s="38">
        <v>37.299999999999997</v>
      </c>
      <c r="F33" s="38">
        <v>8</v>
      </c>
      <c r="G33" s="38">
        <v>7.07</v>
      </c>
      <c r="H33" s="38">
        <v>88.38</v>
      </c>
      <c r="I33" s="38">
        <v>100.19</v>
      </c>
      <c r="J33" s="38">
        <v>162.82</v>
      </c>
      <c r="K33" s="38">
        <v>162.51</v>
      </c>
      <c r="L33" s="38">
        <v>20.010000000000002</v>
      </c>
      <c r="M33" s="38">
        <v>114.55</v>
      </c>
      <c r="N33" s="38">
        <v>572.46</v>
      </c>
      <c r="O33" s="38">
        <v>1626.8</v>
      </c>
      <c r="P33" s="38">
        <v>726.1</v>
      </c>
      <c r="Q33" s="38">
        <v>44.63</v>
      </c>
      <c r="R33" s="38">
        <v>1785</v>
      </c>
      <c r="S33" s="38">
        <v>1021.73</v>
      </c>
      <c r="T33" s="38">
        <v>57.24</v>
      </c>
    </row>
    <row r="34" spans="1:20">
      <c r="A34" s="38">
        <v>28</v>
      </c>
      <c r="B34" s="38" t="s">
        <v>110</v>
      </c>
      <c r="C34" s="38">
        <v>20.100000000000001</v>
      </c>
      <c r="D34" s="38">
        <v>4.53</v>
      </c>
      <c r="E34" s="38">
        <v>22.54</v>
      </c>
      <c r="F34" s="38">
        <v>70.290000000000006</v>
      </c>
      <c r="G34" s="38">
        <v>1.1100000000000001</v>
      </c>
      <c r="H34" s="38">
        <v>1.58</v>
      </c>
      <c r="I34" s="38">
        <v>242.74</v>
      </c>
      <c r="J34" s="38">
        <v>63.23</v>
      </c>
      <c r="K34" s="38">
        <v>26.05</v>
      </c>
      <c r="L34" s="38">
        <v>0</v>
      </c>
      <c r="M34" s="38">
        <v>80.33</v>
      </c>
      <c r="N34" s="38">
        <v>0</v>
      </c>
      <c r="O34" s="38">
        <v>2640.49</v>
      </c>
      <c r="P34" s="38">
        <v>271.95999999999998</v>
      </c>
      <c r="Q34" s="38">
        <v>10.3</v>
      </c>
      <c r="R34" s="38">
        <v>2973.62</v>
      </c>
      <c r="S34" s="38">
        <v>421.16</v>
      </c>
      <c r="T34" s="38">
        <v>14.16</v>
      </c>
    </row>
    <row r="35" spans="1:20">
      <c r="A35" s="38">
        <v>29</v>
      </c>
      <c r="B35" s="38" t="s">
        <v>121</v>
      </c>
      <c r="C35" s="38">
        <v>0</v>
      </c>
      <c r="D35" s="38">
        <v>3.08</v>
      </c>
      <c r="E35" s="38">
        <v>0</v>
      </c>
      <c r="F35" s="38">
        <v>0</v>
      </c>
      <c r="G35" s="38">
        <v>11.84</v>
      </c>
      <c r="H35" s="38">
        <v>0</v>
      </c>
      <c r="I35" s="38">
        <v>182.33</v>
      </c>
      <c r="J35" s="38">
        <v>206.93</v>
      </c>
      <c r="K35" s="38">
        <v>113.49</v>
      </c>
      <c r="L35" s="38">
        <v>25.49</v>
      </c>
      <c r="M35" s="38">
        <v>217.54</v>
      </c>
      <c r="N35" s="38">
        <v>853.43</v>
      </c>
      <c r="O35" s="38">
        <v>2377.91</v>
      </c>
      <c r="P35" s="38">
        <v>1278.95</v>
      </c>
      <c r="Q35" s="38">
        <v>53.78</v>
      </c>
      <c r="R35" s="38">
        <v>2585.73</v>
      </c>
      <c r="S35" s="38">
        <v>1718.34</v>
      </c>
      <c r="T35" s="38">
        <v>66.45</v>
      </c>
    </row>
    <row r="36" spans="1:20">
      <c r="A36" s="38">
        <v>30</v>
      </c>
      <c r="B36" s="38" t="s">
        <v>123</v>
      </c>
      <c r="C36" s="38">
        <v>2.38</v>
      </c>
      <c r="D36" s="38">
        <v>3.75</v>
      </c>
      <c r="E36" s="38">
        <v>157.56</v>
      </c>
      <c r="F36" s="38">
        <v>4.0599999999999996</v>
      </c>
      <c r="G36" s="38">
        <v>2.3199999999999998</v>
      </c>
      <c r="H36" s="38">
        <v>57.14</v>
      </c>
      <c r="I36" s="38">
        <v>27.59</v>
      </c>
      <c r="J36" s="38">
        <v>69.09</v>
      </c>
      <c r="K36" s="38">
        <v>250.42</v>
      </c>
      <c r="L36" s="38">
        <v>207.47</v>
      </c>
      <c r="M36" s="38">
        <v>290.67</v>
      </c>
      <c r="N36" s="38">
        <v>140.1</v>
      </c>
      <c r="O36" s="38">
        <v>1732.18</v>
      </c>
      <c r="P36" s="38">
        <v>622.48</v>
      </c>
      <c r="Q36" s="38">
        <v>35.94</v>
      </c>
      <c r="R36" s="38">
        <v>1973.68</v>
      </c>
      <c r="S36" s="38">
        <v>988.31</v>
      </c>
      <c r="T36" s="38">
        <v>50.07</v>
      </c>
    </row>
    <row r="37" spans="1:20" s="43" customFormat="1">
      <c r="A37" s="40"/>
      <c r="B37" s="41" t="s">
        <v>130</v>
      </c>
      <c r="C37" s="41">
        <v>1722.87</v>
      </c>
      <c r="D37" s="41">
        <v>288.06</v>
      </c>
      <c r="E37" s="41">
        <v>16.72</v>
      </c>
      <c r="F37" s="41">
        <v>2328.16</v>
      </c>
      <c r="G37" s="69">
        <v>596.6</v>
      </c>
      <c r="H37" s="41">
        <v>25.63</v>
      </c>
      <c r="I37" s="41">
        <v>20770.96</v>
      </c>
      <c r="J37" s="41">
        <v>29952.93</v>
      </c>
      <c r="K37" s="41">
        <v>144.21</v>
      </c>
      <c r="L37" s="41">
        <v>27394.36</v>
      </c>
      <c r="M37" s="41">
        <v>19061.169999999998</v>
      </c>
      <c r="N37" s="41">
        <v>69.58</v>
      </c>
      <c r="O37" s="41">
        <v>151764.29</v>
      </c>
      <c r="P37" s="41">
        <v>218533.19</v>
      </c>
      <c r="Q37" s="69">
        <v>144</v>
      </c>
      <c r="R37" s="41">
        <v>203980.64</v>
      </c>
      <c r="S37" s="41">
        <v>268431.95</v>
      </c>
      <c r="T37" s="69">
        <v>131.6</v>
      </c>
    </row>
  </sheetData>
  <mergeCells count="12">
    <mergeCell ref="R5:T5"/>
    <mergeCell ref="B1:T1"/>
    <mergeCell ref="B2:T2"/>
    <mergeCell ref="C3:K3"/>
    <mergeCell ref="L3:T3"/>
    <mergeCell ref="C4:J4"/>
    <mergeCell ref="K4:T4"/>
    <mergeCell ref="C5:E5"/>
    <mergeCell ref="F5:H5"/>
    <mergeCell ref="I5:K5"/>
    <mergeCell ref="L5:N5"/>
    <mergeCell ref="O5:Q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7"/>
  <sheetViews>
    <sheetView workbookViewId="0">
      <selection activeCell="B3" sqref="B3"/>
    </sheetView>
  </sheetViews>
  <sheetFormatPr defaultRowHeight="20.25"/>
  <cols>
    <col min="1" max="1" width="6.28515625" style="46" customWidth="1"/>
    <col min="2" max="2" width="61.42578125" style="46" customWidth="1"/>
    <col min="3" max="12" width="14.7109375" style="46" customWidth="1"/>
    <col min="13" max="13" width="16.140625" style="46" customWidth="1"/>
    <col min="14" max="14" width="17.28515625" style="46" customWidth="1"/>
    <col min="15" max="25" width="14.7109375" style="46" customWidth="1"/>
    <col min="26" max="26" width="16.85546875" style="46" customWidth="1"/>
    <col min="27" max="34" width="14.7109375" style="46" customWidth="1"/>
    <col min="35" max="35" width="12.5703125" style="46" customWidth="1"/>
    <col min="36" max="38" width="14.7109375" style="46" customWidth="1"/>
    <col min="39" max="39" width="15.7109375" style="46" customWidth="1"/>
    <col min="40" max="40" width="16.85546875" style="46" customWidth="1"/>
    <col min="41" max="41" width="15.85546875" style="46" customWidth="1"/>
    <col min="42" max="42" width="17.140625" style="46" customWidth="1"/>
    <col min="43" max="43" width="12.28515625" style="46" customWidth="1"/>
    <col min="44" max="44" width="12.5703125" style="46" customWidth="1"/>
    <col min="45" max="53" width="14.7109375" style="46" customWidth="1"/>
    <col min="54" max="54" width="16.85546875" style="46" customWidth="1"/>
    <col min="55" max="55" width="16.42578125" style="46" customWidth="1"/>
    <col min="56" max="56" width="20.5703125" style="59" customWidth="1"/>
    <col min="57" max="57" width="9.140625" style="46" hidden="1" customWidth="1"/>
    <col min="58" max="16384" width="9.140625" style="46"/>
  </cols>
  <sheetData>
    <row r="1" spans="1:57" ht="9" customHeight="1">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7"/>
    </row>
    <row r="2" spans="1:57" ht="6.75" customHeight="1">
      <c r="B2" s="7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row>
    <row r="3" spans="1:57" s="48" customFormat="1" ht="43.5" customHeight="1" thickBot="1">
      <c r="B3" s="72" t="s">
        <v>2</v>
      </c>
      <c r="C3" s="528" t="s">
        <v>131</v>
      </c>
      <c r="D3" s="528"/>
      <c r="E3" s="528"/>
      <c r="F3" s="528"/>
      <c r="G3" s="528"/>
      <c r="H3" s="528"/>
      <c r="I3" s="528"/>
      <c r="J3" s="528"/>
      <c r="K3" s="528"/>
      <c r="L3" s="528"/>
      <c r="M3" s="528"/>
      <c r="N3" s="528"/>
      <c r="O3" s="528"/>
      <c r="P3" s="528"/>
      <c r="Q3" s="528" t="s">
        <v>131</v>
      </c>
      <c r="R3" s="528"/>
      <c r="S3" s="528"/>
      <c r="T3" s="528"/>
      <c r="U3" s="528"/>
      <c r="V3" s="528"/>
      <c r="W3" s="528"/>
      <c r="X3" s="528"/>
      <c r="Y3" s="528"/>
      <c r="Z3" s="528"/>
      <c r="AA3" s="528"/>
      <c r="AB3" s="528"/>
      <c r="AC3" s="528" t="s">
        <v>131</v>
      </c>
      <c r="AD3" s="528"/>
      <c r="AE3" s="528"/>
      <c r="AF3" s="528"/>
      <c r="AG3" s="528"/>
      <c r="AH3" s="528"/>
      <c r="AI3" s="528"/>
      <c r="AJ3" s="528"/>
      <c r="AK3" s="528"/>
      <c r="AL3" s="528"/>
      <c r="AM3" s="528"/>
      <c r="AN3" s="528"/>
      <c r="AO3" s="528"/>
      <c r="AP3" s="528"/>
      <c r="AQ3" s="528" t="s">
        <v>131</v>
      </c>
      <c r="AR3" s="528"/>
      <c r="AS3" s="528"/>
      <c r="AT3" s="528"/>
      <c r="AU3" s="528"/>
      <c r="AV3" s="528"/>
      <c r="AW3" s="528"/>
      <c r="AX3" s="528"/>
      <c r="AY3" s="528"/>
      <c r="AZ3" s="528"/>
      <c r="BA3" s="528"/>
      <c r="BB3" s="528"/>
      <c r="BC3" s="528"/>
      <c r="BD3" s="528"/>
    </row>
    <row r="4" spans="1:57" ht="21" thickBot="1">
      <c r="B4" s="46" t="s">
        <v>4</v>
      </c>
      <c r="C4" s="529" t="s">
        <v>132</v>
      </c>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c r="AP4" s="531"/>
      <c r="AQ4" s="532" t="s">
        <v>133</v>
      </c>
      <c r="AR4" s="533"/>
      <c r="AS4" s="533"/>
      <c r="AT4" s="533"/>
      <c r="AU4" s="533"/>
      <c r="AV4" s="533"/>
      <c r="AW4" s="533"/>
      <c r="AX4" s="533"/>
      <c r="AY4" s="533"/>
      <c r="AZ4" s="533"/>
      <c r="BA4" s="533"/>
      <c r="BB4" s="534"/>
      <c r="BC4" s="535" t="s">
        <v>134</v>
      </c>
      <c r="BD4" s="536"/>
    </row>
    <row r="5" spans="1:57" ht="24.75" customHeight="1">
      <c r="A5" s="514" t="s">
        <v>135</v>
      </c>
      <c r="B5" s="517" t="s">
        <v>6</v>
      </c>
      <c r="C5" s="520" t="s">
        <v>136</v>
      </c>
      <c r="D5" s="521"/>
      <c r="E5" s="521"/>
      <c r="F5" s="521"/>
      <c r="G5" s="522" t="s">
        <v>137</v>
      </c>
      <c r="H5" s="523"/>
      <c r="I5" s="521" t="s">
        <v>138</v>
      </c>
      <c r="J5" s="521"/>
      <c r="K5" s="521" t="s">
        <v>139</v>
      </c>
      <c r="L5" s="521"/>
      <c r="M5" s="522" t="s">
        <v>140</v>
      </c>
      <c r="N5" s="541"/>
      <c r="O5" s="544" t="s">
        <v>141</v>
      </c>
      <c r="P5" s="506"/>
      <c r="Q5" s="506" t="s">
        <v>142</v>
      </c>
      <c r="R5" s="506"/>
      <c r="S5" s="506" t="s">
        <v>143</v>
      </c>
      <c r="T5" s="506"/>
      <c r="U5" s="508" t="s">
        <v>144</v>
      </c>
      <c r="V5" s="508"/>
      <c r="W5" s="508" t="s">
        <v>145</v>
      </c>
      <c r="X5" s="508"/>
      <c r="Y5" s="508" t="s">
        <v>146</v>
      </c>
      <c r="Z5" s="510"/>
      <c r="AA5" s="512" t="s">
        <v>147</v>
      </c>
      <c r="AB5" s="498"/>
      <c r="AC5" s="498" t="s">
        <v>148</v>
      </c>
      <c r="AD5" s="498"/>
      <c r="AE5" s="498" t="s">
        <v>149</v>
      </c>
      <c r="AF5" s="498"/>
      <c r="AG5" s="498" t="s">
        <v>150</v>
      </c>
      <c r="AH5" s="498"/>
      <c r="AI5" s="498" t="s">
        <v>151</v>
      </c>
      <c r="AJ5" s="498"/>
      <c r="AK5" s="498" t="s">
        <v>152</v>
      </c>
      <c r="AL5" s="500"/>
      <c r="AM5" s="502" t="s">
        <v>153</v>
      </c>
      <c r="AN5" s="503"/>
      <c r="AO5" s="484" t="s">
        <v>154</v>
      </c>
      <c r="AP5" s="485"/>
      <c r="AQ5" s="488" t="s">
        <v>155</v>
      </c>
      <c r="AR5" s="489"/>
      <c r="AS5" s="492" t="s">
        <v>156</v>
      </c>
      <c r="AT5" s="493"/>
      <c r="AU5" s="493" t="s">
        <v>157</v>
      </c>
      <c r="AV5" s="493"/>
      <c r="AW5" s="493" t="s">
        <v>158</v>
      </c>
      <c r="AX5" s="493"/>
      <c r="AY5" s="493" t="s">
        <v>159</v>
      </c>
      <c r="AZ5" s="496"/>
      <c r="BA5" s="478" t="s">
        <v>160</v>
      </c>
      <c r="BB5" s="479"/>
      <c r="BC5" s="537"/>
      <c r="BD5" s="538"/>
    </row>
    <row r="6" spans="1:57" ht="27" customHeight="1">
      <c r="A6" s="515"/>
      <c r="B6" s="518"/>
      <c r="C6" s="482" t="s">
        <v>161</v>
      </c>
      <c r="D6" s="483"/>
      <c r="E6" s="483" t="s">
        <v>162</v>
      </c>
      <c r="F6" s="483"/>
      <c r="G6" s="524"/>
      <c r="H6" s="525"/>
      <c r="I6" s="483"/>
      <c r="J6" s="483"/>
      <c r="K6" s="483"/>
      <c r="L6" s="483"/>
      <c r="M6" s="542"/>
      <c r="N6" s="543"/>
      <c r="O6" s="545"/>
      <c r="P6" s="507"/>
      <c r="Q6" s="507"/>
      <c r="R6" s="507"/>
      <c r="S6" s="507"/>
      <c r="T6" s="507"/>
      <c r="U6" s="509"/>
      <c r="V6" s="509"/>
      <c r="W6" s="509"/>
      <c r="X6" s="509"/>
      <c r="Y6" s="509"/>
      <c r="Z6" s="511"/>
      <c r="AA6" s="513"/>
      <c r="AB6" s="499"/>
      <c r="AC6" s="499"/>
      <c r="AD6" s="499"/>
      <c r="AE6" s="499"/>
      <c r="AF6" s="499"/>
      <c r="AG6" s="499"/>
      <c r="AH6" s="499"/>
      <c r="AI6" s="499"/>
      <c r="AJ6" s="499"/>
      <c r="AK6" s="499"/>
      <c r="AL6" s="501"/>
      <c r="AM6" s="504"/>
      <c r="AN6" s="505"/>
      <c r="AO6" s="486"/>
      <c r="AP6" s="487"/>
      <c r="AQ6" s="490"/>
      <c r="AR6" s="491"/>
      <c r="AS6" s="494"/>
      <c r="AT6" s="495"/>
      <c r="AU6" s="495"/>
      <c r="AV6" s="495"/>
      <c r="AW6" s="495"/>
      <c r="AX6" s="495"/>
      <c r="AY6" s="495"/>
      <c r="AZ6" s="497"/>
      <c r="BA6" s="480"/>
      <c r="BB6" s="481"/>
      <c r="BC6" s="539"/>
      <c r="BD6" s="540"/>
    </row>
    <row r="7" spans="1:57" ht="21" thickBot="1">
      <c r="A7" s="516"/>
      <c r="B7" s="519" t="s">
        <v>6</v>
      </c>
      <c r="C7" s="73" t="s">
        <v>163</v>
      </c>
      <c r="D7" s="74" t="s">
        <v>164</v>
      </c>
      <c r="E7" s="74" t="s">
        <v>163</v>
      </c>
      <c r="F7" s="74" t="s">
        <v>164</v>
      </c>
      <c r="G7" s="74" t="s">
        <v>163</v>
      </c>
      <c r="H7" s="74" t="s">
        <v>164</v>
      </c>
      <c r="I7" s="74" t="s">
        <v>163</v>
      </c>
      <c r="J7" s="74" t="s">
        <v>164</v>
      </c>
      <c r="K7" s="74" t="s">
        <v>163</v>
      </c>
      <c r="L7" s="74" t="s">
        <v>164</v>
      </c>
      <c r="M7" s="74" t="s">
        <v>163</v>
      </c>
      <c r="N7" s="75" t="s">
        <v>164</v>
      </c>
      <c r="O7" s="76" t="s">
        <v>163</v>
      </c>
      <c r="P7" s="77" t="s">
        <v>164</v>
      </c>
      <c r="Q7" s="77" t="s">
        <v>163</v>
      </c>
      <c r="R7" s="77" t="s">
        <v>164</v>
      </c>
      <c r="S7" s="77" t="s">
        <v>163</v>
      </c>
      <c r="T7" s="77" t="s">
        <v>164</v>
      </c>
      <c r="U7" s="77" t="s">
        <v>163</v>
      </c>
      <c r="V7" s="77" t="s">
        <v>164</v>
      </c>
      <c r="W7" s="77" t="s">
        <v>163</v>
      </c>
      <c r="X7" s="77" t="s">
        <v>164</v>
      </c>
      <c r="Y7" s="77" t="s">
        <v>163</v>
      </c>
      <c r="Z7" s="78" t="s">
        <v>164</v>
      </c>
      <c r="AA7" s="79" t="s">
        <v>163</v>
      </c>
      <c r="AB7" s="80" t="s">
        <v>164</v>
      </c>
      <c r="AC7" s="80" t="s">
        <v>163</v>
      </c>
      <c r="AD7" s="80" t="s">
        <v>164</v>
      </c>
      <c r="AE7" s="80" t="s">
        <v>163</v>
      </c>
      <c r="AF7" s="80" t="s">
        <v>164</v>
      </c>
      <c r="AG7" s="80" t="s">
        <v>163</v>
      </c>
      <c r="AH7" s="80" t="s">
        <v>164</v>
      </c>
      <c r="AI7" s="80" t="s">
        <v>163</v>
      </c>
      <c r="AJ7" s="80" t="s">
        <v>164</v>
      </c>
      <c r="AK7" s="80" t="s">
        <v>163</v>
      </c>
      <c r="AL7" s="81" t="s">
        <v>164</v>
      </c>
      <c r="AM7" s="82" t="s">
        <v>163</v>
      </c>
      <c r="AN7" s="83" t="s">
        <v>164</v>
      </c>
      <c r="AO7" s="84" t="s">
        <v>163</v>
      </c>
      <c r="AP7" s="85" t="s">
        <v>164</v>
      </c>
      <c r="AQ7" s="79" t="s">
        <v>163</v>
      </c>
      <c r="AR7" s="81" t="s">
        <v>164</v>
      </c>
      <c r="AS7" s="86" t="s">
        <v>163</v>
      </c>
      <c r="AT7" s="87" t="s">
        <v>164</v>
      </c>
      <c r="AU7" s="87" t="s">
        <v>163</v>
      </c>
      <c r="AV7" s="87" t="s">
        <v>164</v>
      </c>
      <c r="AW7" s="87" t="s">
        <v>163</v>
      </c>
      <c r="AX7" s="87" t="s">
        <v>164</v>
      </c>
      <c r="AY7" s="87" t="s">
        <v>163</v>
      </c>
      <c r="AZ7" s="88" t="s">
        <v>164</v>
      </c>
      <c r="BA7" s="89" t="s">
        <v>163</v>
      </c>
      <c r="BB7" s="90" t="s">
        <v>164</v>
      </c>
      <c r="BC7" s="89" t="s">
        <v>163</v>
      </c>
      <c r="BD7" s="91" t="s">
        <v>164</v>
      </c>
    </row>
    <row r="8" spans="1:57" ht="26.25" customHeight="1">
      <c r="A8" s="92">
        <v>1</v>
      </c>
      <c r="B8" s="92" t="s">
        <v>11</v>
      </c>
      <c r="C8" s="92">
        <v>546959</v>
      </c>
      <c r="D8" s="92">
        <v>8067.22</v>
      </c>
      <c r="E8" s="92">
        <v>1088914</v>
      </c>
      <c r="F8" s="92">
        <v>20509.48</v>
      </c>
      <c r="G8" s="92">
        <v>148804</v>
      </c>
      <c r="H8" s="92">
        <v>1820.75</v>
      </c>
      <c r="I8" s="92">
        <v>2142</v>
      </c>
      <c r="J8" s="92">
        <v>343.11</v>
      </c>
      <c r="K8" s="92">
        <v>47022</v>
      </c>
      <c r="L8" s="92">
        <v>3314.58</v>
      </c>
      <c r="M8" s="92">
        <f>C8+E8+I8+K8</f>
        <v>1685037</v>
      </c>
      <c r="N8" s="92">
        <f>D8+F8+J8+L8</f>
        <v>32234.39</v>
      </c>
      <c r="O8" s="92">
        <v>351528</v>
      </c>
      <c r="P8" s="92">
        <v>10255.58</v>
      </c>
      <c r="Q8" s="92">
        <v>34780</v>
      </c>
      <c r="R8" s="92">
        <v>8459.4</v>
      </c>
      <c r="S8" s="92">
        <v>1967</v>
      </c>
      <c r="T8" s="92">
        <v>3202.68</v>
      </c>
      <c r="U8" s="92">
        <v>4</v>
      </c>
      <c r="V8" s="92">
        <v>0.19</v>
      </c>
      <c r="W8" s="92">
        <v>12337</v>
      </c>
      <c r="X8" s="92">
        <v>382.44</v>
      </c>
      <c r="Y8" s="92">
        <f>O8+Q8+S8+U8+W8</f>
        <v>400616</v>
      </c>
      <c r="Z8" s="92">
        <f>P8+R8+T8+V8+X8</f>
        <v>22300.289999999997</v>
      </c>
      <c r="AA8" s="92">
        <v>0</v>
      </c>
      <c r="AB8" s="92">
        <v>0</v>
      </c>
      <c r="AC8" s="92">
        <v>82118</v>
      </c>
      <c r="AD8" s="92">
        <v>2295.6999999999998</v>
      </c>
      <c r="AE8" s="92">
        <v>62653</v>
      </c>
      <c r="AF8" s="92">
        <v>4923.08</v>
      </c>
      <c r="AG8" s="92">
        <v>21</v>
      </c>
      <c r="AH8" s="92">
        <v>6.3</v>
      </c>
      <c r="AI8" s="92">
        <v>536</v>
      </c>
      <c r="AJ8" s="92">
        <v>19.420000000000002</v>
      </c>
      <c r="AK8" s="92">
        <v>28555</v>
      </c>
      <c r="AL8" s="92">
        <v>286.37</v>
      </c>
      <c r="AM8" s="92">
        <f>M8+Y8+AA8+AC8+AE8+AG8+AI8+AK8</f>
        <v>2259536</v>
      </c>
      <c r="AN8" s="92">
        <f>N8+Z8+AB8+AD8+AF8+AH8+AJ8+AL8</f>
        <v>62065.549999999996</v>
      </c>
      <c r="AO8" s="92">
        <v>1731365</v>
      </c>
      <c r="AP8" s="92">
        <v>28853.23</v>
      </c>
      <c r="AQ8" s="92">
        <v>757</v>
      </c>
      <c r="AR8" s="92">
        <v>584.11</v>
      </c>
      <c r="AS8" s="92">
        <v>6366</v>
      </c>
      <c r="AT8" s="92">
        <v>604.42999999999995</v>
      </c>
      <c r="AU8" s="92">
        <v>43846</v>
      </c>
      <c r="AV8" s="92">
        <v>22331.79</v>
      </c>
      <c r="AW8" s="92">
        <v>219740</v>
      </c>
      <c r="AX8" s="92">
        <v>5357.82</v>
      </c>
      <c r="AY8" s="92">
        <v>145015</v>
      </c>
      <c r="AZ8" s="92">
        <v>30854.97</v>
      </c>
      <c r="BA8" s="92">
        <f>AQ8+AS8+AU8+AW8+AY8</f>
        <v>415724</v>
      </c>
      <c r="BB8" s="92">
        <f>AR8+AT8+AV8+AX8+AZ8</f>
        <v>59733.120000000003</v>
      </c>
      <c r="BC8" s="92">
        <f>AM8+BA8</f>
        <v>2675260</v>
      </c>
      <c r="BD8" s="92">
        <f>AN8+BB8</f>
        <v>121798.67</v>
      </c>
      <c r="BE8" s="46" t="s">
        <v>127</v>
      </c>
    </row>
    <row r="9" spans="1:57" ht="26.25" customHeight="1">
      <c r="A9" s="92">
        <v>2</v>
      </c>
      <c r="B9" s="92" t="s">
        <v>12</v>
      </c>
      <c r="C9" s="92">
        <v>566761</v>
      </c>
      <c r="D9" s="92">
        <v>10158.6</v>
      </c>
      <c r="E9" s="92">
        <v>77366</v>
      </c>
      <c r="F9" s="92">
        <v>1223.1400000000001</v>
      </c>
      <c r="G9" s="92">
        <v>123236</v>
      </c>
      <c r="H9" s="92">
        <v>1481.96</v>
      </c>
      <c r="I9" s="92">
        <v>20</v>
      </c>
      <c r="J9" s="92">
        <v>7.33</v>
      </c>
      <c r="K9" s="92">
        <v>3114</v>
      </c>
      <c r="L9" s="92">
        <v>3156.33</v>
      </c>
      <c r="M9" s="92">
        <f t="shared" ref="M9:N56" si="0">C9+E9+I9+K9</f>
        <v>647261</v>
      </c>
      <c r="N9" s="92">
        <f t="shared" si="0"/>
        <v>14545.4</v>
      </c>
      <c r="O9" s="92">
        <v>63556</v>
      </c>
      <c r="P9" s="92">
        <v>4654.37</v>
      </c>
      <c r="Q9" s="92">
        <v>11256</v>
      </c>
      <c r="R9" s="92">
        <v>4249.6099999999997</v>
      </c>
      <c r="S9" s="92">
        <v>465</v>
      </c>
      <c r="T9" s="92">
        <v>1628.44</v>
      </c>
      <c r="U9" s="92">
        <v>1</v>
      </c>
      <c r="V9" s="92">
        <v>0.01</v>
      </c>
      <c r="W9" s="92">
        <v>9905</v>
      </c>
      <c r="X9" s="92">
        <v>3570.12</v>
      </c>
      <c r="Y9" s="92">
        <f t="shared" ref="Y9:Z56" si="1">O9+Q9+S9+U9+W9</f>
        <v>85183</v>
      </c>
      <c r="Z9" s="92">
        <f t="shared" si="1"/>
        <v>14102.55</v>
      </c>
      <c r="AA9" s="92">
        <v>0</v>
      </c>
      <c r="AB9" s="92">
        <v>0</v>
      </c>
      <c r="AC9" s="92">
        <v>30929</v>
      </c>
      <c r="AD9" s="92">
        <v>1139.96</v>
      </c>
      <c r="AE9" s="92">
        <v>98737</v>
      </c>
      <c r="AF9" s="92">
        <v>10554.45</v>
      </c>
      <c r="AG9" s="92">
        <v>1</v>
      </c>
      <c r="AH9" s="92">
        <v>0.01</v>
      </c>
      <c r="AI9" s="92">
        <v>47</v>
      </c>
      <c r="AJ9" s="92">
        <v>87.83</v>
      </c>
      <c r="AK9" s="92">
        <v>0</v>
      </c>
      <c r="AL9" s="92">
        <v>0</v>
      </c>
      <c r="AM9" s="92">
        <f t="shared" ref="AM9:AN56" si="2">M9+Y9+AA9+AC9+AE9+AG9+AI9+AK9</f>
        <v>862158</v>
      </c>
      <c r="AN9" s="92">
        <f t="shared" si="2"/>
        <v>40430.200000000004</v>
      </c>
      <c r="AO9" s="92">
        <v>534048</v>
      </c>
      <c r="AP9" s="92">
        <v>9038.35</v>
      </c>
      <c r="AQ9" s="92">
        <v>1313</v>
      </c>
      <c r="AR9" s="92">
        <v>36.07</v>
      </c>
      <c r="AS9" s="92">
        <v>0</v>
      </c>
      <c r="AT9" s="92">
        <v>474.95</v>
      </c>
      <c r="AU9" s="92">
        <v>129513</v>
      </c>
      <c r="AV9" s="92">
        <v>38382.92</v>
      </c>
      <c r="AW9" s="92">
        <v>275114</v>
      </c>
      <c r="AX9" s="92">
        <v>9523.61</v>
      </c>
      <c r="AY9" s="92">
        <v>440518</v>
      </c>
      <c r="AZ9" s="92">
        <v>60899.31</v>
      </c>
      <c r="BA9" s="92">
        <f t="shared" ref="BA9:BB56" si="3">AQ9+AS9+AU9+AW9+AY9</f>
        <v>846458</v>
      </c>
      <c r="BB9" s="92">
        <f t="shared" si="3"/>
        <v>109316.85999999999</v>
      </c>
      <c r="BC9" s="92">
        <f t="shared" ref="BC9:BD56" si="4">AM9+BA9</f>
        <v>1708616</v>
      </c>
      <c r="BD9" s="92">
        <f t="shared" si="4"/>
        <v>149747.06</v>
      </c>
      <c r="BE9" s="46" t="s">
        <v>127</v>
      </c>
    </row>
    <row r="10" spans="1:57" ht="26.25" customHeight="1">
      <c r="A10" s="92">
        <v>3</v>
      </c>
      <c r="B10" s="92" t="s">
        <v>13</v>
      </c>
      <c r="C10" s="92">
        <v>191036</v>
      </c>
      <c r="D10" s="92">
        <v>4751.58</v>
      </c>
      <c r="E10" s="92">
        <v>314164</v>
      </c>
      <c r="F10" s="92">
        <v>8348.23</v>
      </c>
      <c r="G10" s="92">
        <v>47625</v>
      </c>
      <c r="H10" s="92">
        <v>994.85</v>
      </c>
      <c r="I10" s="92">
        <v>14087</v>
      </c>
      <c r="J10" s="92">
        <v>696.2</v>
      </c>
      <c r="K10" s="92">
        <v>16098</v>
      </c>
      <c r="L10" s="92">
        <v>1502.7</v>
      </c>
      <c r="M10" s="92">
        <f t="shared" si="0"/>
        <v>535385</v>
      </c>
      <c r="N10" s="92">
        <f t="shared" si="0"/>
        <v>15298.710000000001</v>
      </c>
      <c r="O10" s="92">
        <v>130484</v>
      </c>
      <c r="P10" s="92">
        <v>3754.36</v>
      </c>
      <c r="Q10" s="92">
        <v>10946</v>
      </c>
      <c r="R10" s="92">
        <v>3694.34</v>
      </c>
      <c r="S10" s="92">
        <v>1739</v>
      </c>
      <c r="T10" s="92">
        <v>1718.85</v>
      </c>
      <c r="U10" s="92">
        <v>448</v>
      </c>
      <c r="V10" s="92">
        <v>17.52</v>
      </c>
      <c r="W10" s="92">
        <v>0</v>
      </c>
      <c r="X10" s="92">
        <v>0</v>
      </c>
      <c r="Y10" s="92">
        <f t="shared" si="1"/>
        <v>143617</v>
      </c>
      <c r="Z10" s="92">
        <f t="shared" si="1"/>
        <v>9185.0700000000015</v>
      </c>
      <c r="AA10" s="92">
        <v>0</v>
      </c>
      <c r="AB10" s="92">
        <v>0</v>
      </c>
      <c r="AC10" s="92">
        <v>17057</v>
      </c>
      <c r="AD10" s="92">
        <v>446.4</v>
      </c>
      <c r="AE10" s="92">
        <v>31306</v>
      </c>
      <c r="AF10" s="92">
        <v>3031.18</v>
      </c>
      <c r="AG10" s="92">
        <v>125</v>
      </c>
      <c r="AH10" s="92">
        <v>25.36</v>
      </c>
      <c r="AI10" s="92">
        <v>51</v>
      </c>
      <c r="AJ10" s="92">
        <v>0.05</v>
      </c>
      <c r="AK10" s="92">
        <v>25068</v>
      </c>
      <c r="AL10" s="92">
        <v>3.59</v>
      </c>
      <c r="AM10" s="92">
        <f t="shared" si="2"/>
        <v>752609</v>
      </c>
      <c r="AN10" s="92">
        <f t="shared" si="2"/>
        <v>27990.360000000004</v>
      </c>
      <c r="AO10" s="92">
        <v>537653</v>
      </c>
      <c r="AP10" s="92">
        <v>12622.38</v>
      </c>
      <c r="AQ10" s="92">
        <v>0</v>
      </c>
      <c r="AR10" s="92">
        <v>0</v>
      </c>
      <c r="AS10" s="92">
        <v>1342</v>
      </c>
      <c r="AT10" s="92">
        <v>286.92</v>
      </c>
      <c r="AU10" s="92">
        <v>17316</v>
      </c>
      <c r="AV10" s="92">
        <v>5994.93</v>
      </c>
      <c r="AW10" s="92">
        <v>92184</v>
      </c>
      <c r="AX10" s="92">
        <v>3701.8</v>
      </c>
      <c r="AY10" s="92">
        <v>36524</v>
      </c>
      <c r="AZ10" s="92">
        <v>14245.56</v>
      </c>
      <c r="BA10" s="92">
        <f t="shared" si="3"/>
        <v>147366</v>
      </c>
      <c r="BB10" s="92">
        <f t="shared" si="3"/>
        <v>24229.21</v>
      </c>
      <c r="BC10" s="92">
        <f t="shared" si="4"/>
        <v>899975</v>
      </c>
      <c r="BD10" s="92">
        <f t="shared" si="4"/>
        <v>52219.570000000007</v>
      </c>
      <c r="BE10" s="46" t="s">
        <v>127</v>
      </c>
    </row>
    <row r="11" spans="1:57" ht="26.25" customHeight="1">
      <c r="A11" s="92">
        <v>4</v>
      </c>
      <c r="B11" s="92" t="s">
        <v>14</v>
      </c>
      <c r="C11" s="92">
        <v>330586</v>
      </c>
      <c r="D11" s="92">
        <v>4752.6000000000004</v>
      </c>
      <c r="E11" s="92">
        <v>260320</v>
      </c>
      <c r="F11" s="92">
        <v>4402.58</v>
      </c>
      <c r="G11" s="92">
        <v>125930</v>
      </c>
      <c r="H11" s="92">
        <v>2327.1999999999998</v>
      </c>
      <c r="I11" s="92">
        <v>2128</v>
      </c>
      <c r="J11" s="92">
        <v>109.78</v>
      </c>
      <c r="K11" s="92">
        <v>45000</v>
      </c>
      <c r="L11" s="92">
        <v>1882.16</v>
      </c>
      <c r="M11" s="92">
        <f t="shared" si="0"/>
        <v>638034</v>
      </c>
      <c r="N11" s="92">
        <f t="shared" si="0"/>
        <v>11147.12</v>
      </c>
      <c r="O11" s="92">
        <v>85541</v>
      </c>
      <c r="P11" s="92">
        <v>4667.79</v>
      </c>
      <c r="Q11" s="92">
        <v>2338</v>
      </c>
      <c r="R11" s="92">
        <v>1551.5</v>
      </c>
      <c r="S11" s="92">
        <v>238</v>
      </c>
      <c r="T11" s="92">
        <v>936.36</v>
      </c>
      <c r="U11" s="92">
        <v>579</v>
      </c>
      <c r="V11" s="92">
        <v>16.2</v>
      </c>
      <c r="W11" s="92">
        <v>0</v>
      </c>
      <c r="X11" s="92">
        <v>0</v>
      </c>
      <c r="Y11" s="92">
        <f t="shared" si="1"/>
        <v>88696</v>
      </c>
      <c r="Z11" s="92">
        <f t="shared" si="1"/>
        <v>7171.8499999999995</v>
      </c>
      <c r="AA11" s="92">
        <v>0</v>
      </c>
      <c r="AB11" s="92">
        <v>0</v>
      </c>
      <c r="AC11" s="92">
        <v>24736</v>
      </c>
      <c r="AD11" s="92">
        <v>580.26</v>
      </c>
      <c r="AE11" s="92">
        <v>28743</v>
      </c>
      <c r="AF11" s="92">
        <v>2721.98</v>
      </c>
      <c r="AG11" s="92">
        <v>7</v>
      </c>
      <c r="AH11" s="92">
        <v>4.05</v>
      </c>
      <c r="AI11" s="92">
        <v>33</v>
      </c>
      <c r="AJ11" s="92">
        <v>2.57</v>
      </c>
      <c r="AK11" s="92">
        <v>4</v>
      </c>
      <c r="AL11" s="92">
        <v>9.61</v>
      </c>
      <c r="AM11" s="92">
        <f t="shared" si="2"/>
        <v>780253</v>
      </c>
      <c r="AN11" s="92">
        <f t="shared" si="2"/>
        <v>21637.439999999999</v>
      </c>
      <c r="AO11" s="92">
        <v>470350</v>
      </c>
      <c r="AP11" s="92">
        <v>7135.73</v>
      </c>
      <c r="AQ11" s="92">
        <v>467</v>
      </c>
      <c r="AR11" s="92">
        <v>174.17</v>
      </c>
      <c r="AS11" s="92">
        <v>1657</v>
      </c>
      <c r="AT11" s="92">
        <v>370.19</v>
      </c>
      <c r="AU11" s="92">
        <v>22311</v>
      </c>
      <c r="AV11" s="92">
        <v>7516.29</v>
      </c>
      <c r="AW11" s="92">
        <v>83262</v>
      </c>
      <c r="AX11" s="92">
        <v>997.07</v>
      </c>
      <c r="AY11" s="92">
        <v>87463</v>
      </c>
      <c r="AZ11" s="92">
        <v>27015.74</v>
      </c>
      <c r="BA11" s="92">
        <f t="shared" si="3"/>
        <v>195160</v>
      </c>
      <c r="BB11" s="92">
        <f t="shared" si="3"/>
        <v>36073.46</v>
      </c>
      <c r="BC11" s="92">
        <f t="shared" si="4"/>
        <v>975413</v>
      </c>
      <c r="BD11" s="92">
        <f t="shared" si="4"/>
        <v>57710.899999999994</v>
      </c>
      <c r="BE11" s="46" t="s">
        <v>127</v>
      </c>
    </row>
    <row r="12" spans="1:57" ht="26.25" customHeight="1">
      <c r="A12" s="92">
        <v>5</v>
      </c>
      <c r="B12" s="92" t="s">
        <v>15</v>
      </c>
      <c r="C12" s="92">
        <v>37817</v>
      </c>
      <c r="D12" s="92">
        <v>634.01</v>
      </c>
      <c r="E12" s="92">
        <v>53251</v>
      </c>
      <c r="F12" s="92">
        <v>1883.53</v>
      </c>
      <c r="G12" s="92">
        <v>11056</v>
      </c>
      <c r="H12" s="92">
        <v>175.01</v>
      </c>
      <c r="I12" s="92">
        <v>14</v>
      </c>
      <c r="J12" s="92">
        <v>3.85</v>
      </c>
      <c r="K12" s="92">
        <v>2039</v>
      </c>
      <c r="L12" s="92">
        <v>262.08999999999997</v>
      </c>
      <c r="M12" s="92">
        <f t="shared" si="0"/>
        <v>93121</v>
      </c>
      <c r="N12" s="92">
        <f t="shared" si="0"/>
        <v>2783.48</v>
      </c>
      <c r="O12" s="92">
        <v>36595</v>
      </c>
      <c r="P12" s="92">
        <v>1456.2</v>
      </c>
      <c r="Q12" s="92">
        <v>1117</v>
      </c>
      <c r="R12" s="92">
        <v>873.4</v>
      </c>
      <c r="S12" s="92">
        <v>34</v>
      </c>
      <c r="T12" s="92">
        <v>100.13</v>
      </c>
      <c r="U12" s="92">
        <v>0</v>
      </c>
      <c r="V12" s="92">
        <v>0</v>
      </c>
      <c r="W12" s="92">
        <v>0</v>
      </c>
      <c r="X12" s="92">
        <v>0</v>
      </c>
      <c r="Y12" s="92">
        <f t="shared" si="1"/>
        <v>37746</v>
      </c>
      <c r="Z12" s="92">
        <f t="shared" si="1"/>
        <v>2429.73</v>
      </c>
      <c r="AA12" s="92">
        <v>6</v>
      </c>
      <c r="AB12" s="92">
        <v>0.98</v>
      </c>
      <c r="AC12" s="92">
        <v>2960</v>
      </c>
      <c r="AD12" s="92">
        <v>75.86</v>
      </c>
      <c r="AE12" s="92">
        <v>4948</v>
      </c>
      <c r="AF12" s="92">
        <v>458.26</v>
      </c>
      <c r="AG12" s="92">
        <v>0</v>
      </c>
      <c r="AH12" s="92">
        <v>0</v>
      </c>
      <c r="AI12" s="92">
        <v>0</v>
      </c>
      <c r="AJ12" s="92">
        <v>0</v>
      </c>
      <c r="AK12" s="92">
        <v>21</v>
      </c>
      <c r="AL12" s="92">
        <v>1.64</v>
      </c>
      <c r="AM12" s="92">
        <f t="shared" si="2"/>
        <v>138802</v>
      </c>
      <c r="AN12" s="92">
        <f t="shared" si="2"/>
        <v>5749.95</v>
      </c>
      <c r="AO12" s="92">
        <v>91162</v>
      </c>
      <c r="AP12" s="92">
        <v>2382.2600000000002</v>
      </c>
      <c r="AQ12" s="92">
        <v>0</v>
      </c>
      <c r="AR12" s="92">
        <v>0</v>
      </c>
      <c r="AS12" s="92">
        <v>190</v>
      </c>
      <c r="AT12" s="92">
        <v>36.67</v>
      </c>
      <c r="AU12" s="92">
        <v>4669</v>
      </c>
      <c r="AV12" s="92">
        <v>1831.86</v>
      </c>
      <c r="AW12" s="92">
        <v>8186</v>
      </c>
      <c r="AX12" s="92">
        <v>133.83000000000001</v>
      </c>
      <c r="AY12" s="92">
        <v>22581</v>
      </c>
      <c r="AZ12" s="92">
        <v>15779</v>
      </c>
      <c r="BA12" s="92">
        <f t="shared" si="3"/>
        <v>35626</v>
      </c>
      <c r="BB12" s="92">
        <f t="shared" si="3"/>
        <v>17781.36</v>
      </c>
      <c r="BC12" s="92">
        <f t="shared" si="4"/>
        <v>174428</v>
      </c>
      <c r="BD12" s="92">
        <f t="shared" si="4"/>
        <v>23531.31</v>
      </c>
      <c r="BE12" s="46">
        <v>37746</v>
      </c>
    </row>
    <row r="13" spans="1:57" ht="26.25" customHeight="1">
      <c r="A13" s="92">
        <v>6</v>
      </c>
      <c r="B13" s="92" t="s">
        <v>16</v>
      </c>
      <c r="C13" s="92">
        <v>8071</v>
      </c>
      <c r="D13" s="92">
        <v>139.27000000000001</v>
      </c>
      <c r="E13" s="92">
        <v>2166</v>
      </c>
      <c r="F13" s="92">
        <v>55.49</v>
      </c>
      <c r="G13" s="92">
        <v>526</v>
      </c>
      <c r="H13" s="92">
        <v>6.05</v>
      </c>
      <c r="I13" s="92">
        <v>122</v>
      </c>
      <c r="J13" s="92">
        <v>9.07</v>
      </c>
      <c r="K13" s="92">
        <v>1256</v>
      </c>
      <c r="L13" s="92">
        <v>204.82</v>
      </c>
      <c r="M13" s="92">
        <f t="shared" si="0"/>
        <v>11615</v>
      </c>
      <c r="N13" s="92">
        <f t="shared" si="0"/>
        <v>408.65</v>
      </c>
      <c r="O13" s="92">
        <v>6846</v>
      </c>
      <c r="P13" s="92">
        <v>1032.93</v>
      </c>
      <c r="Q13" s="92">
        <v>515</v>
      </c>
      <c r="R13" s="92">
        <v>335.13</v>
      </c>
      <c r="S13" s="92">
        <v>30</v>
      </c>
      <c r="T13" s="92">
        <v>70.17</v>
      </c>
      <c r="U13" s="92">
        <v>40</v>
      </c>
      <c r="V13" s="92">
        <v>0.6</v>
      </c>
      <c r="W13" s="92">
        <v>0</v>
      </c>
      <c r="X13" s="92">
        <v>0</v>
      </c>
      <c r="Y13" s="92">
        <f t="shared" si="1"/>
        <v>7431</v>
      </c>
      <c r="Z13" s="92">
        <f t="shared" si="1"/>
        <v>1438.83</v>
      </c>
      <c r="AA13" s="92">
        <v>1</v>
      </c>
      <c r="AB13" s="92">
        <v>1.06</v>
      </c>
      <c r="AC13" s="92">
        <v>885</v>
      </c>
      <c r="AD13" s="92">
        <v>24.65</v>
      </c>
      <c r="AE13" s="92">
        <v>2556</v>
      </c>
      <c r="AF13" s="92">
        <v>264.81</v>
      </c>
      <c r="AG13" s="92">
        <v>0</v>
      </c>
      <c r="AH13" s="92">
        <v>0</v>
      </c>
      <c r="AI13" s="92">
        <v>5</v>
      </c>
      <c r="AJ13" s="92">
        <v>0.11</v>
      </c>
      <c r="AK13" s="92">
        <v>2553</v>
      </c>
      <c r="AL13" s="92">
        <v>12.14</v>
      </c>
      <c r="AM13" s="92">
        <f t="shared" si="2"/>
        <v>25046</v>
      </c>
      <c r="AN13" s="92">
        <f t="shared" si="2"/>
        <v>2150.25</v>
      </c>
      <c r="AO13" s="92">
        <v>12619</v>
      </c>
      <c r="AP13" s="92">
        <v>674.89</v>
      </c>
      <c r="AQ13" s="92">
        <v>0</v>
      </c>
      <c r="AR13" s="92">
        <v>0</v>
      </c>
      <c r="AS13" s="92">
        <v>176</v>
      </c>
      <c r="AT13" s="92">
        <v>31.63</v>
      </c>
      <c r="AU13" s="92">
        <v>3002</v>
      </c>
      <c r="AV13" s="92">
        <v>932.93</v>
      </c>
      <c r="AW13" s="92">
        <v>837</v>
      </c>
      <c r="AX13" s="92">
        <v>16.989999999999998</v>
      </c>
      <c r="AY13" s="92">
        <v>8735</v>
      </c>
      <c r="AZ13" s="92">
        <v>4348.5</v>
      </c>
      <c r="BA13" s="92">
        <f t="shared" si="3"/>
        <v>12750</v>
      </c>
      <c r="BB13" s="92">
        <f t="shared" si="3"/>
        <v>5330.05</v>
      </c>
      <c r="BC13" s="92">
        <f t="shared" si="4"/>
        <v>37796</v>
      </c>
      <c r="BD13" s="92">
        <f t="shared" si="4"/>
        <v>7480.3</v>
      </c>
      <c r="BE13" s="46">
        <v>7431</v>
      </c>
    </row>
    <row r="14" spans="1:57" ht="26.25" customHeight="1">
      <c r="A14" s="92">
        <v>7</v>
      </c>
      <c r="B14" s="92" t="s">
        <v>17</v>
      </c>
      <c r="C14" s="92">
        <v>9386</v>
      </c>
      <c r="D14" s="92">
        <v>202.12</v>
      </c>
      <c r="E14" s="92">
        <v>18894</v>
      </c>
      <c r="F14" s="92">
        <v>270.49</v>
      </c>
      <c r="G14" s="92">
        <v>382</v>
      </c>
      <c r="H14" s="92">
        <v>13.72</v>
      </c>
      <c r="I14" s="92">
        <v>57</v>
      </c>
      <c r="J14" s="92">
        <v>1.3</v>
      </c>
      <c r="K14" s="92">
        <v>70</v>
      </c>
      <c r="L14" s="92">
        <v>24.17</v>
      </c>
      <c r="M14" s="92">
        <f t="shared" si="0"/>
        <v>28407</v>
      </c>
      <c r="N14" s="92">
        <f t="shared" si="0"/>
        <v>498.08000000000004</v>
      </c>
      <c r="O14" s="92">
        <v>10936</v>
      </c>
      <c r="P14" s="92">
        <v>271.87</v>
      </c>
      <c r="Q14" s="92">
        <v>691</v>
      </c>
      <c r="R14" s="92">
        <v>242</v>
      </c>
      <c r="S14" s="92">
        <v>13</v>
      </c>
      <c r="T14" s="92">
        <v>2.29</v>
      </c>
      <c r="U14" s="92">
        <v>724</v>
      </c>
      <c r="V14" s="92">
        <v>12.97</v>
      </c>
      <c r="W14" s="92">
        <v>69</v>
      </c>
      <c r="X14" s="92">
        <v>18.739999999999998</v>
      </c>
      <c r="Y14" s="92">
        <f t="shared" si="1"/>
        <v>12433</v>
      </c>
      <c r="Z14" s="92">
        <f t="shared" si="1"/>
        <v>547.87</v>
      </c>
      <c r="AA14" s="92">
        <v>0</v>
      </c>
      <c r="AB14" s="92">
        <v>0</v>
      </c>
      <c r="AC14" s="92">
        <v>2559</v>
      </c>
      <c r="AD14" s="92">
        <v>84.98</v>
      </c>
      <c r="AE14" s="92">
        <v>3626</v>
      </c>
      <c r="AF14" s="92">
        <v>386.48</v>
      </c>
      <c r="AG14" s="92">
        <v>7</v>
      </c>
      <c r="AH14" s="92">
        <v>7.37</v>
      </c>
      <c r="AI14" s="92">
        <v>6</v>
      </c>
      <c r="AJ14" s="92">
        <v>0.31</v>
      </c>
      <c r="AK14" s="92">
        <v>62</v>
      </c>
      <c r="AL14" s="92">
        <v>0.1</v>
      </c>
      <c r="AM14" s="92">
        <f t="shared" si="2"/>
        <v>47100</v>
      </c>
      <c r="AN14" s="92">
        <f t="shared" si="2"/>
        <v>1525.1899999999998</v>
      </c>
      <c r="AO14" s="92">
        <v>29504</v>
      </c>
      <c r="AP14" s="92">
        <v>470.57</v>
      </c>
      <c r="AQ14" s="92">
        <v>0</v>
      </c>
      <c r="AR14" s="92">
        <v>0</v>
      </c>
      <c r="AS14" s="92">
        <v>250</v>
      </c>
      <c r="AT14" s="92">
        <v>42.04</v>
      </c>
      <c r="AU14" s="92">
        <v>698</v>
      </c>
      <c r="AV14" s="92">
        <v>222.32</v>
      </c>
      <c r="AW14" s="92">
        <v>17615</v>
      </c>
      <c r="AX14" s="92">
        <v>1129.54</v>
      </c>
      <c r="AY14" s="92">
        <v>7406</v>
      </c>
      <c r="AZ14" s="92">
        <v>2012.47</v>
      </c>
      <c r="BA14" s="92">
        <f t="shared" si="3"/>
        <v>25969</v>
      </c>
      <c r="BB14" s="92">
        <f t="shared" si="3"/>
        <v>3406.37</v>
      </c>
      <c r="BC14" s="92">
        <f t="shared" si="4"/>
        <v>73069</v>
      </c>
      <c r="BD14" s="92">
        <f t="shared" si="4"/>
        <v>4931.5599999999995</v>
      </c>
      <c r="BE14" s="46">
        <v>12433</v>
      </c>
    </row>
    <row r="15" spans="1:57" ht="26.25" customHeight="1">
      <c r="A15" s="92">
        <v>8</v>
      </c>
      <c r="B15" s="92" t="s">
        <v>18</v>
      </c>
      <c r="C15" s="92">
        <v>34929</v>
      </c>
      <c r="D15" s="92">
        <v>531.74</v>
      </c>
      <c r="E15" s="92">
        <v>2393</v>
      </c>
      <c r="F15" s="92">
        <v>184.88</v>
      </c>
      <c r="G15" s="92">
        <v>3280</v>
      </c>
      <c r="H15" s="92">
        <v>133.44999999999999</v>
      </c>
      <c r="I15" s="92">
        <v>263</v>
      </c>
      <c r="J15" s="92">
        <v>33.119999999999997</v>
      </c>
      <c r="K15" s="92">
        <v>3516</v>
      </c>
      <c r="L15" s="92">
        <v>381.18</v>
      </c>
      <c r="M15" s="92">
        <f t="shared" si="0"/>
        <v>41101</v>
      </c>
      <c r="N15" s="92">
        <f t="shared" si="0"/>
        <v>1130.92</v>
      </c>
      <c r="O15" s="92">
        <v>11608</v>
      </c>
      <c r="P15" s="92">
        <v>959.72</v>
      </c>
      <c r="Q15" s="92">
        <v>5830</v>
      </c>
      <c r="R15" s="92">
        <v>838.41</v>
      </c>
      <c r="S15" s="92">
        <v>99</v>
      </c>
      <c r="T15" s="92">
        <v>298.33999999999997</v>
      </c>
      <c r="U15" s="92">
        <v>0</v>
      </c>
      <c r="V15" s="92">
        <v>0</v>
      </c>
      <c r="W15" s="92">
        <v>0</v>
      </c>
      <c r="X15" s="92">
        <v>0</v>
      </c>
      <c r="Y15" s="92">
        <f t="shared" si="1"/>
        <v>17537</v>
      </c>
      <c r="Z15" s="92">
        <f t="shared" si="1"/>
        <v>2096.4700000000003</v>
      </c>
      <c r="AA15" s="92">
        <v>0</v>
      </c>
      <c r="AB15" s="92">
        <v>0</v>
      </c>
      <c r="AC15" s="92">
        <v>2392</v>
      </c>
      <c r="AD15" s="92">
        <v>178.11</v>
      </c>
      <c r="AE15" s="92">
        <v>5034</v>
      </c>
      <c r="AF15" s="92">
        <v>546.46</v>
      </c>
      <c r="AG15" s="92">
        <v>5</v>
      </c>
      <c r="AH15" s="92">
        <v>0.34</v>
      </c>
      <c r="AI15" s="92">
        <v>4</v>
      </c>
      <c r="AJ15" s="92">
        <v>0.83</v>
      </c>
      <c r="AK15" s="92">
        <v>0</v>
      </c>
      <c r="AL15" s="92">
        <v>0</v>
      </c>
      <c r="AM15" s="92">
        <f t="shared" si="2"/>
        <v>66073</v>
      </c>
      <c r="AN15" s="92">
        <f t="shared" si="2"/>
        <v>3953.1300000000006</v>
      </c>
      <c r="AO15" s="92">
        <v>22351</v>
      </c>
      <c r="AP15" s="92">
        <v>559.62</v>
      </c>
      <c r="AQ15" s="92">
        <v>11</v>
      </c>
      <c r="AR15" s="92">
        <v>27.92</v>
      </c>
      <c r="AS15" s="92">
        <v>0</v>
      </c>
      <c r="AT15" s="92">
        <v>0</v>
      </c>
      <c r="AU15" s="92">
        <v>5584</v>
      </c>
      <c r="AV15" s="92">
        <v>1702.6</v>
      </c>
      <c r="AW15" s="92">
        <v>36763</v>
      </c>
      <c r="AX15" s="92">
        <v>1647.25</v>
      </c>
      <c r="AY15" s="92">
        <v>15945</v>
      </c>
      <c r="AZ15" s="92">
        <v>521.97</v>
      </c>
      <c r="BA15" s="92">
        <f t="shared" si="3"/>
        <v>58303</v>
      </c>
      <c r="BB15" s="92">
        <f t="shared" si="3"/>
        <v>3899.74</v>
      </c>
      <c r="BC15" s="92">
        <f t="shared" si="4"/>
        <v>124376</v>
      </c>
      <c r="BD15" s="92">
        <f t="shared" si="4"/>
        <v>7852.8700000000008</v>
      </c>
      <c r="BE15" s="46">
        <v>17537</v>
      </c>
    </row>
    <row r="16" spans="1:57" ht="26.25" customHeight="1">
      <c r="A16" s="92">
        <v>9</v>
      </c>
      <c r="B16" s="92" t="s">
        <v>19</v>
      </c>
      <c r="C16" s="92">
        <v>9768</v>
      </c>
      <c r="D16" s="92">
        <v>118.97</v>
      </c>
      <c r="E16" s="92">
        <v>20897</v>
      </c>
      <c r="F16" s="92">
        <v>340.69</v>
      </c>
      <c r="G16" s="92">
        <v>8792</v>
      </c>
      <c r="H16" s="92">
        <v>95.22</v>
      </c>
      <c r="I16" s="92">
        <v>41582</v>
      </c>
      <c r="J16" s="92">
        <v>610.97</v>
      </c>
      <c r="K16" s="92">
        <v>242</v>
      </c>
      <c r="L16" s="92">
        <v>26.04</v>
      </c>
      <c r="M16" s="92">
        <f t="shared" si="0"/>
        <v>72489</v>
      </c>
      <c r="N16" s="92">
        <f t="shared" si="0"/>
        <v>1096.67</v>
      </c>
      <c r="O16" s="92">
        <v>626</v>
      </c>
      <c r="P16" s="92">
        <v>90.74</v>
      </c>
      <c r="Q16" s="92">
        <v>34240</v>
      </c>
      <c r="R16" s="92">
        <v>905.99</v>
      </c>
      <c r="S16" s="92">
        <v>294</v>
      </c>
      <c r="T16" s="92">
        <v>295.75</v>
      </c>
      <c r="U16" s="92">
        <v>212</v>
      </c>
      <c r="V16" s="92">
        <v>150.11000000000001</v>
      </c>
      <c r="W16" s="92">
        <v>0</v>
      </c>
      <c r="X16" s="92">
        <v>0</v>
      </c>
      <c r="Y16" s="92">
        <f t="shared" si="1"/>
        <v>35372</v>
      </c>
      <c r="Z16" s="92">
        <f t="shared" si="1"/>
        <v>1442.5900000000001</v>
      </c>
      <c r="AA16" s="92">
        <v>0</v>
      </c>
      <c r="AB16" s="92">
        <v>0</v>
      </c>
      <c r="AC16" s="92">
        <v>2636</v>
      </c>
      <c r="AD16" s="92">
        <v>55.26</v>
      </c>
      <c r="AE16" s="92">
        <v>4430</v>
      </c>
      <c r="AF16" s="92">
        <v>479.27</v>
      </c>
      <c r="AG16" s="92">
        <v>0</v>
      </c>
      <c r="AH16" s="92">
        <v>0</v>
      </c>
      <c r="AI16" s="92">
        <v>11</v>
      </c>
      <c r="AJ16" s="92">
        <v>0.02</v>
      </c>
      <c r="AK16" s="92">
        <v>2388</v>
      </c>
      <c r="AL16" s="92">
        <v>5.96</v>
      </c>
      <c r="AM16" s="92">
        <f t="shared" si="2"/>
        <v>117326</v>
      </c>
      <c r="AN16" s="92">
        <f t="shared" si="2"/>
        <v>3079.7700000000004</v>
      </c>
      <c r="AO16" s="92">
        <v>84920</v>
      </c>
      <c r="AP16" s="92">
        <v>1029.9100000000001</v>
      </c>
      <c r="AQ16" s="92">
        <v>92</v>
      </c>
      <c r="AR16" s="92">
        <v>0.36</v>
      </c>
      <c r="AS16" s="92">
        <v>131</v>
      </c>
      <c r="AT16" s="92">
        <v>28.11</v>
      </c>
      <c r="AU16" s="92">
        <v>2101</v>
      </c>
      <c r="AV16" s="92">
        <v>641.47</v>
      </c>
      <c r="AW16" s="92">
        <v>2108</v>
      </c>
      <c r="AX16" s="92">
        <v>27.35</v>
      </c>
      <c r="AY16" s="92">
        <v>30245</v>
      </c>
      <c r="AZ16" s="92">
        <v>1533.32</v>
      </c>
      <c r="BA16" s="92">
        <f t="shared" si="3"/>
        <v>34677</v>
      </c>
      <c r="BB16" s="92">
        <f t="shared" si="3"/>
        <v>2230.61</v>
      </c>
      <c r="BC16" s="92">
        <f t="shared" si="4"/>
        <v>152003</v>
      </c>
      <c r="BD16" s="92">
        <f t="shared" si="4"/>
        <v>5310.380000000001</v>
      </c>
      <c r="BE16" s="46">
        <v>35372</v>
      </c>
    </row>
    <row r="17" spans="1:57" ht="26.25" customHeight="1">
      <c r="A17" s="92">
        <v>10</v>
      </c>
      <c r="B17" s="92" t="s">
        <v>20</v>
      </c>
      <c r="C17" s="92">
        <v>18787</v>
      </c>
      <c r="D17" s="92">
        <v>391.3</v>
      </c>
      <c r="E17" s="92">
        <v>4192</v>
      </c>
      <c r="F17" s="92">
        <v>81.48</v>
      </c>
      <c r="G17" s="92">
        <v>2101</v>
      </c>
      <c r="H17" s="92">
        <v>23.42</v>
      </c>
      <c r="I17" s="92">
        <v>376</v>
      </c>
      <c r="J17" s="92">
        <v>8.27</v>
      </c>
      <c r="K17" s="92">
        <v>469</v>
      </c>
      <c r="L17" s="92">
        <v>265.44</v>
      </c>
      <c r="M17" s="92">
        <f t="shared" si="0"/>
        <v>23824</v>
      </c>
      <c r="N17" s="92">
        <f t="shared" si="0"/>
        <v>746.49</v>
      </c>
      <c r="O17" s="92">
        <v>12285</v>
      </c>
      <c r="P17" s="92">
        <v>657.92</v>
      </c>
      <c r="Q17" s="92">
        <v>2015</v>
      </c>
      <c r="R17" s="92">
        <v>705.24</v>
      </c>
      <c r="S17" s="92">
        <v>150</v>
      </c>
      <c r="T17" s="92">
        <v>279.77</v>
      </c>
      <c r="U17" s="92">
        <v>4</v>
      </c>
      <c r="V17" s="92">
        <v>0.17</v>
      </c>
      <c r="W17" s="92">
        <v>0</v>
      </c>
      <c r="X17" s="92">
        <v>0</v>
      </c>
      <c r="Y17" s="92">
        <f t="shared" si="1"/>
        <v>14454</v>
      </c>
      <c r="Z17" s="92">
        <f t="shared" si="1"/>
        <v>1643.1</v>
      </c>
      <c r="AA17" s="92">
        <v>0</v>
      </c>
      <c r="AB17" s="92">
        <v>0</v>
      </c>
      <c r="AC17" s="92">
        <v>2752</v>
      </c>
      <c r="AD17" s="92">
        <v>148.56</v>
      </c>
      <c r="AE17" s="92">
        <v>4959</v>
      </c>
      <c r="AF17" s="92">
        <v>766.09</v>
      </c>
      <c r="AG17" s="92">
        <v>0</v>
      </c>
      <c r="AH17" s="92">
        <v>0</v>
      </c>
      <c r="AI17" s="92">
        <v>1</v>
      </c>
      <c r="AJ17" s="92">
        <v>8.0299999999999994</v>
      </c>
      <c r="AK17" s="92">
        <v>79</v>
      </c>
      <c r="AL17" s="92">
        <v>0.25</v>
      </c>
      <c r="AM17" s="92">
        <f t="shared" si="2"/>
        <v>46069</v>
      </c>
      <c r="AN17" s="92">
        <f t="shared" si="2"/>
        <v>3312.5200000000004</v>
      </c>
      <c r="AO17" s="92">
        <v>27538</v>
      </c>
      <c r="AP17" s="92">
        <v>512.61</v>
      </c>
      <c r="AQ17" s="92">
        <v>4</v>
      </c>
      <c r="AR17" s="92">
        <v>8.15</v>
      </c>
      <c r="AS17" s="92">
        <v>129</v>
      </c>
      <c r="AT17" s="92">
        <v>18.260000000000002</v>
      </c>
      <c r="AU17" s="92">
        <v>5073</v>
      </c>
      <c r="AV17" s="92">
        <v>1552.37</v>
      </c>
      <c r="AW17" s="92">
        <v>5245</v>
      </c>
      <c r="AX17" s="92">
        <v>128.77000000000001</v>
      </c>
      <c r="AY17" s="92">
        <v>13809</v>
      </c>
      <c r="AZ17" s="92">
        <v>9204.66</v>
      </c>
      <c r="BA17" s="92">
        <f t="shared" si="3"/>
        <v>24260</v>
      </c>
      <c r="BB17" s="92">
        <f t="shared" si="3"/>
        <v>10912.21</v>
      </c>
      <c r="BC17" s="92">
        <f t="shared" si="4"/>
        <v>70329</v>
      </c>
      <c r="BD17" s="92">
        <f t="shared" si="4"/>
        <v>14224.73</v>
      </c>
      <c r="BE17" s="46">
        <v>14454</v>
      </c>
    </row>
    <row r="18" spans="1:57" ht="26.25" customHeight="1">
      <c r="A18" s="92">
        <v>11</v>
      </c>
      <c r="B18" s="92" t="s">
        <v>21</v>
      </c>
      <c r="C18" s="92">
        <v>28</v>
      </c>
      <c r="D18" s="92">
        <v>1.37</v>
      </c>
      <c r="E18" s="92">
        <v>17</v>
      </c>
      <c r="F18" s="92">
        <v>0.91</v>
      </c>
      <c r="G18" s="92">
        <v>25</v>
      </c>
      <c r="H18" s="92">
        <v>1.33</v>
      </c>
      <c r="I18" s="92">
        <v>0</v>
      </c>
      <c r="J18" s="92">
        <v>0</v>
      </c>
      <c r="K18" s="92">
        <v>6</v>
      </c>
      <c r="L18" s="92">
        <v>1.76</v>
      </c>
      <c r="M18" s="92">
        <f t="shared" si="0"/>
        <v>51</v>
      </c>
      <c r="N18" s="92">
        <f t="shared" si="0"/>
        <v>4.04</v>
      </c>
      <c r="O18" s="92">
        <v>849</v>
      </c>
      <c r="P18" s="92">
        <v>56.16</v>
      </c>
      <c r="Q18" s="92">
        <v>60</v>
      </c>
      <c r="R18" s="92">
        <v>49.17</v>
      </c>
      <c r="S18" s="92">
        <v>1</v>
      </c>
      <c r="T18" s="92">
        <v>0.99</v>
      </c>
      <c r="U18" s="92">
        <v>3</v>
      </c>
      <c r="V18" s="92">
        <v>0.91</v>
      </c>
      <c r="W18" s="92">
        <v>0</v>
      </c>
      <c r="X18" s="92">
        <v>0</v>
      </c>
      <c r="Y18" s="92">
        <f t="shared" si="1"/>
        <v>913</v>
      </c>
      <c r="Z18" s="92">
        <f t="shared" si="1"/>
        <v>107.22999999999999</v>
      </c>
      <c r="AA18" s="92">
        <v>0</v>
      </c>
      <c r="AB18" s="92">
        <v>0</v>
      </c>
      <c r="AC18" s="92">
        <v>102</v>
      </c>
      <c r="AD18" s="92">
        <v>4.3</v>
      </c>
      <c r="AE18" s="92">
        <v>593</v>
      </c>
      <c r="AF18" s="92">
        <v>74.45</v>
      </c>
      <c r="AG18" s="92">
        <v>0</v>
      </c>
      <c r="AH18" s="92">
        <v>0</v>
      </c>
      <c r="AI18" s="92">
        <v>2</v>
      </c>
      <c r="AJ18" s="92">
        <v>0.28999999999999998</v>
      </c>
      <c r="AK18" s="92">
        <v>12</v>
      </c>
      <c r="AL18" s="92">
        <v>0.57999999999999996</v>
      </c>
      <c r="AM18" s="92">
        <f t="shared" si="2"/>
        <v>1673</v>
      </c>
      <c r="AN18" s="92">
        <f t="shared" si="2"/>
        <v>190.89</v>
      </c>
      <c r="AO18" s="92">
        <v>978</v>
      </c>
      <c r="AP18" s="92">
        <v>63.41</v>
      </c>
      <c r="AQ18" s="92">
        <v>0</v>
      </c>
      <c r="AR18" s="92">
        <v>0</v>
      </c>
      <c r="AS18" s="92">
        <v>22</v>
      </c>
      <c r="AT18" s="92">
        <v>5.66</v>
      </c>
      <c r="AU18" s="92">
        <v>173</v>
      </c>
      <c r="AV18" s="92">
        <v>80.64</v>
      </c>
      <c r="AW18" s="92">
        <v>486</v>
      </c>
      <c r="AX18" s="92">
        <v>19.55</v>
      </c>
      <c r="AY18" s="92">
        <v>1730</v>
      </c>
      <c r="AZ18" s="92">
        <v>868.26</v>
      </c>
      <c r="BA18" s="92">
        <f t="shared" si="3"/>
        <v>2411</v>
      </c>
      <c r="BB18" s="92">
        <f t="shared" si="3"/>
        <v>974.11</v>
      </c>
      <c r="BC18" s="92">
        <f t="shared" si="4"/>
        <v>4084</v>
      </c>
      <c r="BD18" s="92">
        <f t="shared" si="4"/>
        <v>1165</v>
      </c>
      <c r="BE18" s="46">
        <v>913</v>
      </c>
    </row>
    <row r="19" spans="1:57" ht="26.25" customHeight="1">
      <c r="A19" s="92">
        <v>12</v>
      </c>
      <c r="B19" s="92" t="s">
        <v>22</v>
      </c>
      <c r="C19" s="92">
        <v>3152</v>
      </c>
      <c r="D19" s="92">
        <v>47.54</v>
      </c>
      <c r="E19" s="92">
        <v>3729</v>
      </c>
      <c r="F19" s="92">
        <v>94.28</v>
      </c>
      <c r="G19" s="92">
        <v>313</v>
      </c>
      <c r="H19" s="92">
        <v>2.73</v>
      </c>
      <c r="I19" s="92">
        <v>114</v>
      </c>
      <c r="J19" s="92">
        <v>4.92</v>
      </c>
      <c r="K19" s="92">
        <v>8</v>
      </c>
      <c r="L19" s="92">
        <v>0.68</v>
      </c>
      <c r="M19" s="92">
        <f t="shared" si="0"/>
        <v>7003</v>
      </c>
      <c r="N19" s="92">
        <f t="shared" si="0"/>
        <v>147.41999999999999</v>
      </c>
      <c r="O19" s="92">
        <v>9309</v>
      </c>
      <c r="P19" s="92">
        <v>123.5</v>
      </c>
      <c r="Q19" s="92">
        <v>636</v>
      </c>
      <c r="R19" s="92">
        <v>165.34</v>
      </c>
      <c r="S19" s="92">
        <v>17</v>
      </c>
      <c r="T19" s="92">
        <v>21.4</v>
      </c>
      <c r="U19" s="92">
        <v>0</v>
      </c>
      <c r="V19" s="92">
        <v>0</v>
      </c>
      <c r="W19" s="92">
        <v>0</v>
      </c>
      <c r="X19" s="92">
        <v>0</v>
      </c>
      <c r="Y19" s="92">
        <f t="shared" si="1"/>
        <v>9962</v>
      </c>
      <c r="Z19" s="92">
        <f t="shared" si="1"/>
        <v>310.24</v>
      </c>
      <c r="AA19" s="92">
        <v>11</v>
      </c>
      <c r="AB19" s="92">
        <v>20.88</v>
      </c>
      <c r="AC19" s="92">
        <v>801</v>
      </c>
      <c r="AD19" s="92">
        <v>21.81</v>
      </c>
      <c r="AE19" s="92">
        <v>2051</v>
      </c>
      <c r="AF19" s="92">
        <v>180.48</v>
      </c>
      <c r="AG19" s="92">
        <v>5</v>
      </c>
      <c r="AH19" s="92">
        <v>461.31</v>
      </c>
      <c r="AI19" s="92">
        <v>0</v>
      </c>
      <c r="AJ19" s="92">
        <v>0</v>
      </c>
      <c r="AK19" s="92">
        <v>13077</v>
      </c>
      <c r="AL19" s="92">
        <v>302.99</v>
      </c>
      <c r="AM19" s="92">
        <f t="shared" si="2"/>
        <v>32910</v>
      </c>
      <c r="AN19" s="92">
        <f t="shared" si="2"/>
        <v>1445.1299999999999</v>
      </c>
      <c r="AO19" s="92">
        <v>19030</v>
      </c>
      <c r="AP19" s="92">
        <v>401.81</v>
      </c>
      <c r="AQ19" s="92">
        <v>0</v>
      </c>
      <c r="AR19" s="92">
        <v>0</v>
      </c>
      <c r="AS19" s="92">
        <v>38</v>
      </c>
      <c r="AT19" s="92">
        <v>8.41</v>
      </c>
      <c r="AU19" s="92">
        <v>1376</v>
      </c>
      <c r="AV19" s="92">
        <v>538.54</v>
      </c>
      <c r="AW19" s="92">
        <v>557</v>
      </c>
      <c r="AX19" s="92">
        <v>4.54</v>
      </c>
      <c r="AY19" s="92">
        <v>8034</v>
      </c>
      <c r="AZ19" s="92">
        <v>358.24</v>
      </c>
      <c r="BA19" s="92">
        <f t="shared" si="3"/>
        <v>10005</v>
      </c>
      <c r="BB19" s="92">
        <f t="shared" si="3"/>
        <v>909.7299999999999</v>
      </c>
      <c r="BC19" s="92">
        <f t="shared" si="4"/>
        <v>42915</v>
      </c>
      <c r="BD19" s="92">
        <f t="shared" si="4"/>
        <v>2354.8599999999997</v>
      </c>
      <c r="BE19" s="46">
        <v>9962</v>
      </c>
    </row>
    <row r="20" spans="1:57" ht="26.25" customHeight="1">
      <c r="A20" s="92">
        <v>13</v>
      </c>
      <c r="B20" s="92" t="s">
        <v>23</v>
      </c>
      <c r="C20" s="92">
        <v>28198</v>
      </c>
      <c r="D20" s="92">
        <v>689.99</v>
      </c>
      <c r="E20" s="92">
        <v>97323</v>
      </c>
      <c r="F20" s="92">
        <v>2318.66</v>
      </c>
      <c r="G20" s="92">
        <v>460</v>
      </c>
      <c r="H20" s="92">
        <v>11.02</v>
      </c>
      <c r="I20" s="92">
        <v>8</v>
      </c>
      <c r="J20" s="92">
        <v>0.42</v>
      </c>
      <c r="K20" s="92">
        <v>376</v>
      </c>
      <c r="L20" s="92">
        <v>29.55</v>
      </c>
      <c r="M20" s="92">
        <f t="shared" si="0"/>
        <v>125905</v>
      </c>
      <c r="N20" s="92">
        <f t="shared" si="0"/>
        <v>3038.62</v>
      </c>
      <c r="O20" s="92">
        <v>15189</v>
      </c>
      <c r="P20" s="92">
        <v>729.33</v>
      </c>
      <c r="Q20" s="92">
        <v>1179</v>
      </c>
      <c r="R20" s="92">
        <v>191.61</v>
      </c>
      <c r="S20" s="92">
        <v>77</v>
      </c>
      <c r="T20" s="92">
        <v>36.840000000000003</v>
      </c>
      <c r="U20" s="92">
        <v>4</v>
      </c>
      <c r="V20" s="92">
        <v>6.54</v>
      </c>
      <c r="W20" s="92">
        <v>0</v>
      </c>
      <c r="X20" s="92">
        <v>0</v>
      </c>
      <c r="Y20" s="92">
        <f t="shared" si="1"/>
        <v>16449</v>
      </c>
      <c r="Z20" s="92">
        <f t="shared" si="1"/>
        <v>964.32</v>
      </c>
      <c r="AA20" s="92">
        <v>0</v>
      </c>
      <c r="AB20" s="92">
        <v>0</v>
      </c>
      <c r="AC20" s="92">
        <v>1727</v>
      </c>
      <c r="AD20" s="92">
        <v>60.38</v>
      </c>
      <c r="AE20" s="92">
        <v>16298</v>
      </c>
      <c r="AF20" s="92">
        <v>1876.2</v>
      </c>
      <c r="AG20" s="92">
        <v>8</v>
      </c>
      <c r="AH20" s="92">
        <v>2.2200000000000002</v>
      </c>
      <c r="AI20" s="92">
        <v>0</v>
      </c>
      <c r="AJ20" s="92">
        <v>0</v>
      </c>
      <c r="AK20" s="92">
        <v>6</v>
      </c>
      <c r="AL20" s="92">
        <v>0</v>
      </c>
      <c r="AM20" s="92">
        <f t="shared" si="2"/>
        <v>160393</v>
      </c>
      <c r="AN20" s="92">
        <f t="shared" si="2"/>
        <v>5941.7400000000007</v>
      </c>
      <c r="AO20" s="92">
        <v>128437</v>
      </c>
      <c r="AP20" s="92">
        <v>3088.42</v>
      </c>
      <c r="AQ20" s="92">
        <v>0</v>
      </c>
      <c r="AR20" s="92">
        <v>0</v>
      </c>
      <c r="AS20" s="92">
        <v>71</v>
      </c>
      <c r="AT20" s="92">
        <v>26.14</v>
      </c>
      <c r="AU20" s="92">
        <v>11630</v>
      </c>
      <c r="AV20" s="92">
        <v>4251.7700000000004</v>
      </c>
      <c r="AW20" s="92">
        <v>11556</v>
      </c>
      <c r="AX20" s="92">
        <v>399.69</v>
      </c>
      <c r="AY20" s="92">
        <v>42453</v>
      </c>
      <c r="AZ20" s="92">
        <v>894.04</v>
      </c>
      <c r="BA20" s="92">
        <f t="shared" si="3"/>
        <v>65710</v>
      </c>
      <c r="BB20" s="92">
        <f t="shared" si="3"/>
        <v>5571.64</v>
      </c>
      <c r="BC20" s="92">
        <f t="shared" si="4"/>
        <v>226103</v>
      </c>
      <c r="BD20" s="92">
        <f t="shared" si="4"/>
        <v>11513.380000000001</v>
      </c>
      <c r="BE20" s="46">
        <v>16449</v>
      </c>
    </row>
    <row r="21" spans="1:57" ht="26.25" customHeight="1">
      <c r="A21" s="92">
        <v>14</v>
      </c>
      <c r="B21" s="92" t="s">
        <v>24</v>
      </c>
      <c r="C21" s="92">
        <v>173796</v>
      </c>
      <c r="D21" s="92">
        <v>2245.5</v>
      </c>
      <c r="E21" s="92">
        <v>8237</v>
      </c>
      <c r="F21" s="92">
        <v>488.92</v>
      </c>
      <c r="G21" s="92">
        <v>16295</v>
      </c>
      <c r="H21" s="92">
        <v>274.02999999999997</v>
      </c>
      <c r="I21" s="92">
        <v>425</v>
      </c>
      <c r="J21" s="92">
        <v>191.53</v>
      </c>
      <c r="K21" s="92">
        <v>1835</v>
      </c>
      <c r="L21" s="92">
        <v>864.09</v>
      </c>
      <c r="M21" s="92">
        <f t="shared" si="0"/>
        <v>184293</v>
      </c>
      <c r="N21" s="92">
        <f t="shared" si="0"/>
        <v>3790.0400000000004</v>
      </c>
      <c r="O21" s="92">
        <v>30989</v>
      </c>
      <c r="P21" s="92">
        <v>2421.4699999999998</v>
      </c>
      <c r="Q21" s="92">
        <v>6848</v>
      </c>
      <c r="R21" s="92">
        <v>3645.77</v>
      </c>
      <c r="S21" s="92">
        <v>532</v>
      </c>
      <c r="T21" s="92">
        <v>1325.84</v>
      </c>
      <c r="U21" s="92">
        <v>12</v>
      </c>
      <c r="V21" s="92">
        <v>0.19</v>
      </c>
      <c r="W21" s="92">
        <v>0</v>
      </c>
      <c r="X21" s="92">
        <v>0</v>
      </c>
      <c r="Y21" s="92">
        <f t="shared" si="1"/>
        <v>38381</v>
      </c>
      <c r="Z21" s="92">
        <f t="shared" si="1"/>
        <v>7393.2699999999995</v>
      </c>
      <c r="AA21" s="92">
        <v>0</v>
      </c>
      <c r="AB21" s="92">
        <v>0</v>
      </c>
      <c r="AC21" s="92">
        <v>4327</v>
      </c>
      <c r="AD21" s="92">
        <v>135.33000000000001</v>
      </c>
      <c r="AE21" s="92">
        <v>16233</v>
      </c>
      <c r="AF21" s="92">
        <v>1514.11</v>
      </c>
      <c r="AG21" s="92">
        <v>13</v>
      </c>
      <c r="AH21" s="92">
        <v>4.1100000000000003</v>
      </c>
      <c r="AI21" s="92">
        <v>51</v>
      </c>
      <c r="AJ21" s="92">
        <v>35.909999999999997</v>
      </c>
      <c r="AK21" s="92">
        <v>2003</v>
      </c>
      <c r="AL21" s="92">
        <v>12.74</v>
      </c>
      <c r="AM21" s="92">
        <f t="shared" si="2"/>
        <v>245301</v>
      </c>
      <c r="AN21" s="92">
        <f t="shared" si="2"/>
        <v>12885.51</v>
      </c>
      <c r="AO21" s="92">
        <v>174427</v>
      </c>
      <c r="AP21" s="92">
        <v>2555.86</v>
      </c>
      <c r="AQ21" s="92">
        <v>36</v>
      </c>
      <c r="AR21" s="92">
        <v>22.09</v>
      </c>
      <c r="AS21" s="92">
        <v>335</v>
      </c>
      <c r="AT21" s="92">
        <v>51.26</v>
      </c>
      <c r="AU21" s="92">
        <v>14738</v>
      </c>
      <c r="AV21" s="92">
        <v>4858.7700000000004</v>
      </c>
      <c r="AW21" s="92">
        <v>20212</v>
      </c>
      <c r="AX21" s="92">
        <v>1818.99</v>
      </c>
      <c r="AY21" s="92">
        <v>55700</v>
      </c>
      <c r="AZ21" s="92">
        <v>6318.38</v>
      </c>
      <c r="BA21" s="92">
        <f t="shared" si="3"/>
        <v>91021</v>
      </c>
      <c r="BB21" s="92">
        <f t="shared" si="3"/>
        <v>13069.490000000002</v>
      </c>
      <c r="BC21" s="92">
        <f t="shared" si="4"/>
        <v>336322</v>
      </c>
      <c r="BD21" s="92">
        <f t="shared" si="4"/>
        <v>25955</v>
      </c>
      <c r="BE21" s="46">
        <v>38381</v>
      </c>
    </row>
    <row r="22" spans="1:57" ht="26.25" customHeight="1">
      <c r="A22" s="92">
        <v>15</v>
      </c>
      <c r="B22" s="92" t="s">
        <v>25</v>
      </c>
      <c r="C22" s="92">
        <v>36723</v>
      </c>
      <c r="D22" s="92">
        <v>343.55</v>
      </c>
      <c r="E22" s="92">
        <v>396630</v>
      </c>
      <c r="F22" s="92">
        <v>1522.48</v>
      </c>
      <c r="G22" s="92">
        <v>0</v>
      </c>
      <c r="H22" s="92">
        <v>0</v>
      </c>
      <c r="I22" s="92">
        <v>63</v>
      </c>
      <c r="J22" s="92">
        <v>16.96</v>
      </c>
      <c r="K22" s="92">
        <v>309</v>
      </c>
      <c r="L22" s="92">
        <v>391.88</v>
      </c>
      <c r="M22" s="92">
        <f t="shared" si="0"/>
        <v>433725</v>
      </c>
      <c r="N22" s="92">
        <f t="shared" si="0"/>
        <v>2274.87</v>
      </c>
      <c r="O22" s="92">
        <v>5034</v>
      </c>
      <c r="P22" s="92">
        <v>1095.8699999999999</v>
      </c>
      <c r="Q22" s="92">
        <v>4494</v>
      </c>
      <c r="R22" s="92">
        <v>2348.6999999999998</v>
      </c>
      <c r="S22" s="92">
        <v>1628</v>
      </c>
      <c r="T22" s="92">
        <v>2022.21</v>
      </c>
      <c r="U22" s="92">
        <v>0</v>
      </c>
      <c r="V22" s="92">
        <v>0</v>
      </c>
      <c r="W22" s="92">
        <v>0</v>
      </c>
      <c r="X22" s="92">
        <v>0</v>
      </c>
      <c r="Y22" s="92">
        <f t="shared" si="1"/>
        <v>11156</v>
      </c>
      <c r="Z22" s="92">
        <f t="shared" si="1"/>
        <v>5466.78</v>
      </c>
      <c r="AA22" s="92">
        <v>0</v>
      </c>
      <c r="AB22" s="92">
        <v>0</v>
      </c>
      <c r="AC22" s="92">
        <v>19</v>
      </c>
      <c r="AD22" s="92">
        <v>0.2</v>
      </c>
      <c r="AE22" s="92">
        <v>71</v>
      </c>
      <c r="AF22" s="92">
        <v>11.37</v>
      </c>
      <c r="AG22" s="92">
        <v>0</v>
      </c>
      <c r="AH22" s="92">
        <v>0</v>
      </c>
      <c r="AI22" s="92">
        <v>0</v>
      </c>
      <c r="AJ22" s="92">
        <v>0</v>
      </c>
      <c r="AK22" s="92">
        <v>117960</v>
      </c>
      <c r="AL22" s="92">
        <v>234.92</v>
      </c>
      <c r="AM22" s="92">
        <f t="shared" si="2"/>
        <v>562931</v>
      </c>
      <c r="AN22" s="92">
        <f t="shared" si="2"/>
        <v>7988.1399999999994</v>
      </c>
      <c r="AO22" s="92">
        <v>548904</v>
      </c>
      <c r="AP22" s="92">
        <v>2533.5100000000002</v>
      </c>
      <c r="AQ22" s="92">
        <v>0</v>
      </c>
      <c r="AR22" s="92">
        <v>0</v>
      </c>
      <c r="AS22" s="92">
        <v>0</v>
      </c>
      <c r="AT22" s="92">
        <v>0</v>
      </c>
      <c r="AU22" s="92">
        <v>0</v>
      </c>
      <c r="AV22" s="92">
        <v>0</v>
      </c>
      <c r="AW22" s="92">
        <v>0</v>
      </c>
      <c r="AX22" s="92">
        <v>0</v>
      </c>
      <c r="AY22" s="92">
        <v>296713</v>
      </c>
      <c r="AZ22" s="92">
        <v>12480.96</v>
      </c>
      <c r="BA22" s="92">
        <f t="shared" si="3"/>
        <v>296713</v>
      </c>
      <c r="BB22" s="92">
        <f t="shared" si="3"/>
        <v>12480.96</v>
      </c>
      <c r="BC22" s="92">
        <f t="shared" si="4"/>
        <v>859644</v>
      </c>
      <c r="BD22" s="92">
        <f t="shared" si="4"/>
        <v>20469.099999999999</v>
      </c>
      <c r="BE22" s="46">
        <v>11156</v>
      </c>
    </row>
    <row r="23" spans="1:57" ht="26.25" customHeight="1">
      <c r="A23" s="92">
        <v>16</v>
      </c>
      <c r="B23" s="92" t="s">
        <v>26</v>
      </c>
      <c r="C23" s="92">
        <v>3098</v>
      </c>
      <c r="D23" s="92">
        <v>65.55</v>
      </c>
      <c r="E23" s="92">
        <v>32867</v>
      </c>
      <c r="F23" s="92">
        <v>160.57</v>
      </c>
      <c r="G23" s="92">
        <v>6315</v>
      </c>
      <c r="H23" s="92">
        <v>95.32</v>
      </c>
      <c r="I23" s="92">
        <v>0</v>
      </c>
      <c r="J23" s="92">
        <v>0</v>
      </c>
      <c r="K23" s="92">
        <v>3</v>
      </c>
      <c r="L23" s="92">
        <v>0.03</v>
      </c>
      <c r="M23" s="92">
        <f t="shared" si="0"/>
        <v>35968</v>
      </c>
      <c r="N23" s="92">
        <f t="shared" si="0"/>
        <v>226.15</v>
      </c>
      <c r="O23" s="92">
        <v>372</v>
      </c>
      <c r="P23" s="92">
        <v>15.32</v>
      </c>
      <c r="Q23" s="92">
        <v>14</v>
      </c>
      <c r="R23" s="92">
        <v>25.21</v>
      </c>
      <c r="S23" s="92">
        <v>5</v>
      </c>
      <c r="T23" s="92">
        <v>39.33</v>
      </c>
      <c r="U23" s="92">
        <v>0</v>
      </c>
      <c r="V23" s="92">
        <v>0</v>
      </c>
      <c r="W23" s="92">
        <v>0</v>
      </c>
      <c r="X23" s="92">
        <v>0</v>
      </c>
      <c r="Y23" s="92">
        <f t="shared" si="1"/>
        <v>391</v>
      </c>
      <c r="Z23" s="92">
        <f t="shared" si="1"/>
        <v>79.86</v>
      </c>
      <c r="AA23" s="92">
        <v>0</v>
      </c>
      <c r="AB23" s="92">
        <v>0</v>
      </c>
      <c r="AC23" s="92">
        <v>8</v>
      </c>
      <c r="AD23" s="92">
        <v>0.17</v>
      </c>
      <c r="AE23" s="92">
        <v>73</v>
      </c>
      <c r="AF23" s="92">
        <v>6.2</v>
      </c>
      <c r="AG23" s="92">
        <v>0</v>
      </c>
      <c r="AH23" s="92">
        <v>0</v>
      </c>
      <c r="AI23" s="92">
        <v>0</v>
      </c>
      <c r="AJ23" s="92">
        <v>0</v>
      </c>
      <c r="AK23" s="92">
        <v>4964</v>
      </c>
      <c r="AL23" s="92">
        <v>14.79</v>
      </c>
      <c r="AM23" s="92">
        <f t="shared" si="2"/>
        <v>41404</v>
      </c>
      <c r="AN23" s="92">
        <f t="shared" si="2"/>
        <v>327.17</v>
      </c>
      <c r="AO23" s="92">
        <v>500</v>
      </c>
      <c r="AP23" s="92">
        <v>4.16</v>
      </c>
      <c r="AQ23" s="92">
        <v>1</v>
      </c>
      <c r="AR23" s="92">
        <v>0.24</v>
      </c>
      <c r="AS23" s="92">
        <v>0</v>
      </c>
      <c r="AT23" s="92">
        <v>0</v>
      </c>
      <c r="AU23" s="92">
        <v>32</v>
      </c>
      <c r="AV23" s="92">
        <v>5.71</v>
      </c>
      <c r="AW23" s="92">
        <v>11498</v>
      </c>
      <c r="AX23" s="92">
        <v>180.72</v>
      </c>
      <c r="AY23" s="92">
        <v>4100</v>
      </c>
      <c r="AZ23" s="92">
        <v>333.14</v>
      </c>
      <c r="BA23" s="92">
        <f t="shared" si="3"/>
        <v>15631</v>
      </c>
      <c r="BB23" s="92">
        <f t="shared" si="3"/>
        <v>519.80999999999995</v>
      </c>
      <c r="BC23" s="92">
        <f t="shared" si="4"/>
        <v>57035</v>
      </c>
      <c r="BD23" s="92">
        <f t="shared" si="4"/>
        <v>846.98</v>
      </c>
      <c r="BE23" s="46">
        <v>391</v>
      </c>
    </row>
    <row r="24" spans="1:57" ht="26.25" customHeight="1">
      <c r="A24" s="92">
        <v>17</v>
      </c>
      <c r="B24" s="92" t="s">
        <v>27</v>
      </c>
      <c r="C24" s="92">
        <v>3098</v>
      </c>
      <c r="D24" s="92">
        <v>29.16</v>
      </c>
      <c r="E24" s="92">
        <v>35</v>
      </c>
      <c r="F24" s="92">
        <v>6.97</v>
      </c>
      <c r="G24" s="92">
        <v>19</v>
      </c>
      <c r="H24" s="92">
        <v>5.31</v>
      </c>
      <c r="I24" s="92">
        <v>6</v>
      </c>
      <c r="J24" s="92">
        <v>5.13</v>
      </c>
      <c r="K24" s="92">
        <v>53</v>
      </c>
      <c r="L24" s="92">
        <v>59.98</v>
      </c>
      <c r="M24" s="92">
        <f t="shared" si="0"/>
        <v>3192</v>
      </c>
      <c r="N24" s="92">
        <f t="shared" si="0"/>
        <v>101.24000000000001</v>
      </c>
      <c r="O24" s="92">
        <v>1218</v>
      </c>
      <c r="P24" s="92">
        <v>228.23</v>
      </c>
      <c r="Q24" s="92">
        <v>557</v>
      </c>
      <c r="R24" s="92">
        <v>428.39</v>
      </c>
      <c r="S24" s="92">
        <v>43</v>
      </c>
      <c r="T24" s="92">
        <v>85.05</v>
      </c>
      <c r="U24" s="92">
        <v>0</v>
      </c>
      <c r="V24" s="92">
        <v>0</v>
      </c>
      <c r="W24" s="92">
        <v>0</v>
      </c>
      <c r="X24" s="92">
        <v>0</v>
      </c>
      <c r="Y24" s="92">
        <f t="shared" si="1"/>
        <v>1818</v>
      </c>
      <c r="Z24" s="92">
        <f t="shared" si="1"/>
        <v>741.67</v>
      </c>
      <c r="AA24" s="92">
        <v>0</v>
      </c>
      <c r="AB24" s="92">
        <v>0</v>
      </c>
      <c r="AC24" s="92">
        <v>33</v>
      </c>
      <c r="AD24" s="92">
        <v>1.6</v>
      </c>
      <c r="AE24" s="92">
        <v>453</v>
      </c>
      <c r="AF24" s="92">
        <v>40.58</v>
      </c>
      <c r="AG24" s="92">
        <v>0</v>
      </c>
      <c r="AH24" s="92">
        <v>0</v>
      </c>
      <c r="AI24" s="92">
        <v>0</v>
      </c>
      <c r="AJ24" s="92">
        <v>0</v>
      </c>
      <c r="AK24" s="92">
        <v>5</v>
      </c>
      <c r="AL24" s="92">
        <v>0</v>
      </c>
      <c r="AM24" s="92">
        <f t="shared" si="2"/>
        <v>5501</v>
      </c>
      <c r="AN24" s="92">
        <f t="shared" si="2"/>
        <v>885.09</v>
      </c>
      <c r="AO24" s="92">
        <v>2839</v>
      </c>
      <c r="AP24" s="92">
        <v>21.88</v>
      </c>
      <c r="AQ24" s="92">
        <v>0</v>
      </c>
      <c r="AR24" s="92">
        <v>0</v>
      </c>
      <c r="AS24" s="92">
        <v>20</v>
      </c>
      <c r="AT24" s="92">
        <v>3.85</v>
      </c>
      <c r="AU24" s="92">
        <v>532</v>
      </c>
      <c r="AV24" s="92">
        <v>186.53</v>
      </c>
      <c r="AW24" s="92">
        <v>8165</v>
      </c>
      <c r="AX24" s="92">
        <v>328.15</v>
      </c>
      <c r="AY24" s="92">
        <v>1207</v>
      </c>
      <c r="AZ24" s="92">
        <v>621.72</v>
      </c>
      <c r="BA24" s="92">
        <f t="shared" si="3"/>
        <v>9924</v>
      </c>
      <c r="BB24" s="92">
        <f t="shared" si="3"/>
        <v>1140.25</v>
      </c>
      <c r="BC24" s="92">
        <f t="shared" si="4"/>
        <v>15425</v>
      </c>
      <c r="BD24" s="92">
        <f t="shared" si="4"/>
        <v>2025.3400000000001</v>
      </c>
      <c r="BE24" s="46">
        <v>1818</v>
      </c>
    </row>
    <row r="25" spans="1:57" ht="26.25" customHeight="1">
      <c r="A25" s="92">
        <v>18</v>
      </c>
      <c r="B25" s="92" t="s">
        <v>28</v>
      </c>
      <c r="C25" s="92">
        <v>597</v>
      </c>
      <c r="D25" s="92">
        <v>30.07</v>
      </c>
      <c r="E25" s="92">
        <v>0</v>
      </c>
      <c r="F25" s="92">
        <v>0</v>
      </c>
      <c r="G25" s="92">
        <v>0</v>
      </c>
      <c r="H25" s="92">
        <v>0</v>
      </c>
      <c r="I25" s="92">
        <v>0</v>
      </c>
      <c r="J25" s="92">
        <v>0</v>
      </c>
      <c r="K25" s="92">
        <v>5</v>
      </c>
      <c r="L25" s="92">
        <v>73.47</v>
      </c>
      <c r="M25" s="92">
        <f t="shared" si="0"/>
        <v>602</v>
      </c>
      <c r="N25" s="92">
        <f t="shared" si="0"/>
        <v>103.53999999999999</v>
      </c>
      <c r="O25" s="92">
        <v>65</v>
      </c>
      <c r="P25" s="92">
        <v>9.19</v>
      </c>
      <c r="Q25" s="92">
        <v>33</v>
      </c>
      <c r="R25" s="92">
        <v>18.59</v>
      </c>
      <c r="S25" s="92">
        <v>0</v>
      </c>
      <c r="T25" s="92">
        <v>0</v>
      </c>
      <c r="U25" s="92">
        <v>0</v>
      </c>
      <c r="V25" s="92">
        <v>0</v>
      </c>
      <c r="W25" s="92">
        <v>0</v>
      </c>
      <c r="X25" s="92">
        <v>0</v>
      </c>
      <c r="Y25" s="92">
        <f t="shared" si="1"/>
        <v>98</v>
      </c>
      <c r="Z25" s="92">
        <f t="shared" si="1"/>
        <v>27.78</v>
      </c>
      <c r="AA25" s="92">
        <v>0</v>
      </c>
      <c r="AB25" s="92">
        <v>0</v>
      </c>
      <c r="AC25" s="92">
        <v>25</v>
      </c>
      <c r="AD25" s="92">
        <v>0.95</v>
      </c>
      <c r="AE25" s="92">
        <v>193</v>
      </c>
      <c r="AF25" s="92">
        <v>27.66</v>
      </c>
      <c r="AG25" s="92">
        <v>0</v>
      </c>
      <c r="AH25" s="92">
        <v>0</v>
      </c>
      <c r="AI25" s="92">
        <v>0</v>
      </c>
      <c r="AJ25" s="92">
        <v>0</v>
      </c>
      <c r="AK25" s="92">
        <v>16</v>
      </c>
      <c r="AL25" s="92">
        <v>0.01</v>
      </c>
      <c r="AM25" s="92">
        <f t="shared" si="2"/>
        <v>934</v>
      </c>
      <c r="AN25" s="92">
        <f t="shared" si="2"/>
        <v>159.93999999999997</v>
      </c>
      <c r="AO25" s="92">
        <v>471</v>
      </c>
      <c r="AP25" s="92">
        <v>13.03</v>
      </c>
      <c r="AQ25" s="92">
        <v>0</v>
      </c>
      <c r="AR25" s="92">
        <v>0</v>
      </c>
      <c r="AS25" s="92">
        <v>6</v>
      </c>
      <c r="AT25" s="92">
        <v>1.61</v>
      </c>
      <c r="AU25" s="92">
        <v>110</v>
      </c>
      <c r="AV25" s="92">
        <v>33.43</v>
      </c>
      <c r="AW25" s="92">
        <v>96</v>
      </c>
      <c r="AX25" s="92">
        <v>0.82</v>
      </c>
      <c r="AY25" s="92">
        <v>3564</v>
      </c>
      <c r="AZ25" s="92">
        <v>280.38</v>
      </c>
      <c r="BA25" s="92">
        <f t="shared" si="3"/>
        <v>3776</v>
      </c>
      <c r="BB25" s="92">
        <f t="shared" si="3"/>
        <v>316.24</v>
      </c>
      <c r="BC25" s="92">
        <f t="shared" si="4"/>
        <v>4710</v>
      </c>
      <c r="BD25" s="92">
        <f t="shared" si="4"/>
        <v>476.17999999999995</v>
      </c>
      <c r="BE25" s="46">
        <v>98</v>
      </c>
    </row>
    <row r="26" spans="1:57" ht="26.25" customHeight="1">
      <c r="A26" s="92">
        <v>19</v>
      </c>
      <c r="B26" s="92" t="s">
        <v>29</v>
      </c>
      <c r="C26" s="92">
        <v>94161</v>
      </c>
      <c r="D26" s="92">
        <v>1848.02</v>
      </c>
      <c r="E26" s="92">
        <v>1164</v>
      </c>
      <c r="F26" s="92">
        <v>91.72</v>
      </c>
      <c r="G26" s="92">
        <v>188</v>
      </c>
      <c r="H26" s="92">
        <v>12.2</v>
      </c>
      <c r="I26" s="92">
        <v>2</v>
      </c>
      <c r="J26" s="92">
        <v>0.64</v>
      </c>
      <c r="K26" s="92">
        <v>113</v>
      </c>
      <c r="L26" s="92">
        <v>72.94</v>
      </c>
      <c r="M26" s="92">
        <f t="shared" si="0"/>
        <v>95440</v>
      </c>
      <c r="N26" s="92">
        <f t="shared" si="0"/>
        <v>2013.3200000000002</v>
      </c>
      <c r="O26" s="92">
        <v>731</v>
      </c>
      <c r="P26" s="92">
        <v>256.14</v>
      </c>
      <c r="Q26" s="92">
        <v>331</v>
      </c>
      <c r="R26" s="92">
        <v>332.01</v>
      </c>
      <c r="S26" s="92">
        <v>71</v>
      </c>
      <c r="T26" s="92">
        <v>150.33000000000001</v>
      </c>
      <c r="U26" s="92">
        <v>0</v>
      </c>
      <c r="V26" s="92">
        <v>0</v>
      </c>
      <c r="W26" s="92">
        <v>0</v>
      </c>
      <c r="X26" s="92">
        <v>0</v>
      </c>
      <c r="Y26" s="92">
        <f t="shared" si="1"/>
        <v>1133</v>
      </c>
      <c r="Z26" s="92">
        <f t="shared" si="1"/>
        <v>738.48</v>
      </c>
      <c r="AA26" s="92">
        <v>0</v>
      </c>
      <c r="AB26" s="92">
        <v>0</v>
      </c>
      <c r="AC26" s="92">
        <v>711</v>
      </c>
      <c r="AD26" s="92">
        <v>18.36</v>
      </c>
      <c r="AE26" s="92">
        <v>1378</v>
      </c>
      <c r="AF26" s="92">
        <v>164.88</v>
      </c>
      <c r="AG26" s="92">
        <v>1</v>
      </c>
      <c r="AH26" s="92">
        <v>3.74</v>
      </c>
      <c r="AI26" s="92">
        <v>0</v>
      </c>
      <c r="AJ26" s="92">
        <v>0</v>
      </c>
      <c r="AK26" s="92">
        <v>27067</v>
      </c>
      <c r="AL26" s="92">
        <v>68.59</v>
      </c>
      <c r="AM26" s="92">
        <f t="shared" si="2"/>
        <v>125730</v>
      </c>
      <c r="AN26" s="92">
        <f t="shared" si="2"/>
        <v>3007.3700000000003</v>
      </c>
      <c r="AO26" s="92">
        <v>109580</v>
      </c>
      <c r="AP26" s="92">
        <v>1648.57</v>
      </c>
      <c r="AQ26" s="92">
        <v>0</v>
      </c>
      <c r="AR26" s="92">
        <v>0</v>
      </c>
      <c r="AS26" s="92">
        <v>39</v>
      </c>
      <c r="AT26" s="92">
        <v>5.1100000000000003</v>
      </c>
      <c r="AU26" s="92">
        <v>4256</v>
      </c>
      <c r="AV26" s="92">
        <v>1936.55</v>
      </c>
      <c r="AW26" s="92">
        <v>12987</v>
      </c>
      <c r="AX26" s="92">
        <v>195.94</v>
      </c>
      <c r="AY26" s="92">
        <v>61267</v>
      </c>
      <c r="AZ26" s="92">
        <v>8629</v>
      </c>
      <c r="BA26" s="92">
        <f t="shared" si="3"/>
        <v>78549</v>
      </c>
      <c r="BB26" s="92">
        <f t="shared" si="3"/>
        <v>10766.6</v>
      </c>
      <c r="BC26" s="92">
        <f t="shared" si="4"/>
        <v>204279</v>
      </c>
      <c r="BD26" s="92">
        <f t="shared" si="4"/>
        <v>13773.970000000001</v>
      </c>
      <c r="BE26" s="46">
        <v>1133</v>
      </c>
    </row>
    <row r="27" spans="1:57" ht="26.25" customHeight="1">
      <c r="A27" s="92">
        <v>20</v>
      </c>
      <c r="B27" s="92" t="s">
        <v>30</v>
      </c>
      <c r="C27" s="92">
        <v>10</v>
      </c>
      <c r="D27" s="92">
        <v>17.760000000000002</v>
      </c>
      <c r="E27" s="92">
        <v>16</v>
      </c>
      <c r="F27" s="92">
        <v>26.46</v>
      </c>
      <c r="G27" s="92">
        <v>7</v>
      </c>
      <c r="H27" s="92">
        <v>3.34</v>
      </c>
      <c r="I27" s="92">
        <v>4</v>
      </c>
      <c r="J27" s="92">
        <v>2.21</v>
      </c>
      <c r="K27" s="92">
        <v>45</v>
      </c>
      <c r="L27" s="92">
        <v>118.7</v>
      </c>
      <c r="M27" s="92">
        <f t="shared" si="0"/>
        <v>75</v>
      </c>
      <c r="N27" s="92">
        <f t="shared" si="0"/>
        <v>165.13</v>
      </c>
      <c r="O27" s="92">
        <v>875</v>
      </c>
      <c r="P27" s="92">
        <v>80.31</v>
      </c>
      <c r="Q27" s="92">
        <v>153</v>
      </c>
      <c r="R27" s="92">
        <v>44.95</v>
      </c>
      <c r="S27" s="92">
        <v>25</v>
      </c>
      <c r="T27" s="92">
        <v>56.17</v>
      </c>
      <c r="U27" s="92">
        <v>0</v>
      </c>
      <c r="V27" s="92">
        <v>0</v>
      </c>
      <c r="W27" s="92">
        <v>0</v>
      </c>
      <c r="X27" s="92">
        <v>0</v>
      </c>
      <c r="Y27" s="92">
        <f t="shared" si="1"/>
        <v>1053</v>
      </c>
      <c r="Z27" s="92">
        <f t="shared" si="1"/>
        <v>181.43</v>
      </c>
      <c r="AA27" s="92">
        <v>0</v>
      </c>
      <c r="AB27" s="92">
        <v>0</v>
      </c>
      <c r="AC27" s="92">
        <v>89</v>
      </c>
      <c r="AD27" s="92">
        <v>4.58</v>
      </c>
      <c r="AE27" s="92">
        <v>503</v>
      </c>
      <c r="AF27" s="92">
        <v>42.44</v>
      </c>
      <c r="AG27" s="92">
        <v>0</v>
      </c>
      <c r="AH27" s="92">
        <v>0</v>
      </c>
      <c r="AI27" s="92">
        <v>0</v>
      </c>
      <c r="AJ27" s="92">
        <v>0</v>
      </c>
      <c r="AK27" s="92">
        <v>143</v>
      </c>
      <c r="AL27" s="92">
        <v>13.27</v>
      </c>
      <c r="AM27" s="92">
        <f t="shared" si="2"/>
        <v>1863</v>
      </c>
      <c r="AN27" s="92">
        <f t="shared" si="2"/>
        <v>406.84999999999997</v>
      </c>
      <c r="AO27" s="92">
        <v>1195</v>
      </c>
      <c r="AP27" s="92">
        <v>239.92</v>
      </c>
      <c r="AQ27" s="92">
        <v>8</v>
      </c>
      <c r="AR27" s="92">
        <v>285.89999999999998</v>
      </c>
      <c r="AS27" s="92">
        <v>6</v>
      </c>
      <c r="AT27" s="92">
        <v>1.24</v>
      </c>
      <c r="AU27" s="92">
        <v>799</v>
      </c>
      <c r="AV27" s="92">
        <v>240.67</v>
      </c>
      <c r="AW27" s="92">
        <v>1850</v>
      </c>
      <c r="AX27" s="92">
        <v>118</v>
      </c>
      <c r="AY27" s="92">
        <v>285</v>
      </c>
      <c r="AZ27" s="92">
        <v>2935.52</v>
      </c>
      <c r="BA27" s="92">
        <f t="shared" si="3"/>
        <v>2948</v>
      </c>
      <c r="BB27" s="92">
        <f t="shared" si="3"/>
        <v>3581.33</v>
      </c>
      <c r="BC27" s="92">
        <f t="shared" si="4"/>
        <v>4811</v>
      </c>
      <c r="BD27" s="92">
        <f t="shared" si="4"/>
        <v>3988.18</v>
      </c>
      <c r="BE27" s="46">
        <v>1053</v>
      </c>
    </row>
    <row r="28" spans="1:57" ht="26.25" customHeight="1">
      <c r="A28" s="92">
        <v>21</v>
      </c>
      <c r="B28" s="92" t="s">
        <v>31</v>
      </c>
      <c r="C28" s="92">
        <v>2400</v>
      </c>
      <c r="D28" s="92">
        <v>122.02</v>
      </c>
      <c r="E28" s="92">
        <v>66</v>
      </c>
      <c r="F28" s="92">
        <v>11.6</v>
      </c>
      <c r="G28" s="92">
        <v>20</v>
      </c>
      <c r="H28" s="92">
        <v>1.21</v>
      </c>
      <c r="I28" s="92">
        <v>4</v>
      </c>
      <c r="J28" s="92">
        <v>7</v>
      </c>
      <c r="K28" s="92">
        <v>17</v>
      </c>
      <c r="L28" s="92">
        <v>7.87</v>
      </c>
      <c r="M28" s="92">
        <f t="shared" si="0"/>
        <v>2487</v>
      </c>
      <c r="N28" s="92">
        <f t="shared" si="0"/>
        <v>148.49</v>
      </c>
      <c r="O28" s="92">
        <v>540</v>
      </c>
      <c r="P28" s="92">
        <v>126.16</v>
      </c>
      <c r="Q28" s="92">
        <v>188</v>
      </c>
      <c r="R28" s="92">
        <v>116.63</v>
      </c>
      <c r="S28" s="92">
        <v>26</v>
      </c>
      <c r="T28" s="92">
        <v>102.6</v>
      </c>
      <c r="U28" s="92">
        <v>0</v>
      </c>
      <c r="V28" s="92">
        <v>0</v>
      </c>
      <c r="W28" s="92">
        <v>0</v>
      </c>
      <c r="X28" s="92">
        <v>0</v>
      </c>
      <c r="Y28" s="92">
        <f t="shared" si="1"/>
        <v>754</v>
      </c>
      <c r="Z28" s="92">
        <f t="shared" si="1"/>
        <v>345.39</v>
      </c>
      <c r="AA28" s="92">
        <v>0</v>
      </c>
      <c r="AB28" s="92">
        <v>0</v>
      </c>
      <c r="AC28" s="92">
        <v>76</v>
      </c>
      <c r="AD28" s="92">
        <v>3.55</v>
      </c>
      <c r="AE28" s="92">
        <v>352</v>
      </c>
      <c r="AF28" s="92">
        <v>47.9</v>
      </c>
      <c r="AG28" s="92">
        <v>0</v>
      </c>
      <c r="AH28" s="92">
        <v>0</v>
      </c>
      <c r="AI28" s="92">
        <v>4</v>
      </c>
      <c r="AJ28" s="92">
        <v>0.16</v>
      </c>
      <c r="AK28" s="92">
        <v>155</v>
      </c>
      <c r="AL28" s="92">
        <v>0.24</v>
      </c>
      <c r="AM28" s="92">
        <f t="shared" si="2"/>
        <v>3828</v>
      </c>
      <c r="AN28" s="92">
        <f t="shared" si="2"/>
        <v>545.73</v>
      </c>
      <c r="AO28" s="92">
        <v>10749</v>
      </c>
      <c r="AP28" s="92">
        <v>138.16999999999999</v>
      </c>
      <c r="AQ28" s="92">
        <v>3463</v>
      </c>
      <c r="AR28" s="92">
        <v>134.87</v>
      </c>
      <c r="AS28" s="92">
        <v>23</v>
      </c>
      <c r="AT28" s="92">
        <v>2.9</v>
      </c>
      <c r="AU28" s="92">
        <v>1144</v>
      </c>
      <c r="AV28" s="92">
        <v>420.92</v>
      </c>
      <c r="AW28" s="92">
        <v>12722</v>
      </c>
      <c r="AX28" s="92">
        <v>310.14</v>
      </c>
      <c r="AY28" s="92">
        <v>3418</v>
      </c>
      <c r="AZ28" s="92">
        <v>1946.63</v>
      </c>
      <c r="BA28" s="92">
        <f t="shared" si="3"/>
        <v>20770</v>
      </c>
      <c r="BB28" s="92">
        <f t="shared" si="3"/>
        <v>2815.46</v>
      </c>
      <c r="BC28" s="92">
        <f t="shared" si="4"/>
        <v>24598</v>
      </c>
      <c r="BD28" s="92">
        <f t="shared" si="4"/>
        <v>3361.19</v>
      </c>
      <c r="BE28" s="46">
        <v>754</v>
      </c>
    </row>
    <row r="29" spans="1:57" ht="26.25" customHeight="1">
      <c r="A29" s="92">
        <v>22</v>
      </c>
      <c r="B29" s="92" t="s">
        <v>32</v>
      </c>
      <c r="C29" s="92">
        <v>1399</v>
      </c>
      <c r="D29" s="92">
        <v>22.48</v>
      </c>
      <c r="E29" s="92">
        <v>2023</v>
      </c>
      <c r="F29" s="92">
        <v>29.16</v>
      </c>
      <c r="G29" s="92">
        <v>370</v>
      </c>
      <c r="H29" s="92">
        <v>6.74</v>
      </c>
      <c r="I29" s="92">
        <v>28</v>
      </c>
      <c r="J29" s="92">
        <v>0.41</v>
      </c>
      <c r="K29" s="92">
        <v>4169</v>
      </c>
      <c r="L29" s="92">
        <v>60.31</v>
      </c>
      <c r="M29" s="92">
        <f t="shared" si="0"/>
        <v>7619</v>
      </c>
      <c r="N29" s="92">
        <f t="shared" si="0"/>
        <v>112.36</v>
      </c>
      <c r="O29" s="92">
        <v>49</v>
      </c>
      <c r="P29" s="92">
        <v>14.02</v>
      </c>
      <c r="Q29" s="92">
        <v>26</v>
      </c>
      <c r="R29" s="92">
        <v>50.64</v>
      </c>
      <c r="S29" s="92">
        <v>1</v>
      </c>
      <c r="T29" s="92">
        <v>7.18</v>
      </c>
      <c r="U29" s="92">
        <v>0</v>
      </c>
      <c r="V29" s="92">
        <v>0</v>
      </c>
      <c r="W29" s="92">
        <v>0</v>
      </c>
      <c r="X29" s="92">
        <v>0</v>
      </c>
      <c r="Y29" s="92">
        <f t="shared" si="1"/>
        <v>76</v>
      </c>
      <c r="Z29" s="92">
        <f t="shared" si="1"/>
        <v>71.84</v>
      </c>
      <c r="AA29" s="92">
        <v>0</v>
      </c>
      <c r="AB29" s="92">
        <v>0</v>
      </c>
      <c r="AC29" s="92">
        <v>27</v>
      </c>
      <c r="AD29" s="92">
        <v>0.45</v>
      </c>
      <c r="AE29" s="92">
        <v>57</v>
      </c>
      <c r="AF29" s="92">
        <v>3.62</v>
      </c>
      <c r="AG29" s="92">
        <v>0</v>
      </c>
      <c r="AH29" s="92">
        <v>0</v>
      </c>
      <c r="AI29" s="92">
        <v>0</v>
      </c>
      <c r="AJ29" s="92">
        <v>0</v>
      </c>
      <c r="AK29" s="92">
        <v>4</v>
      </c>
      <c r="AL29" s="92">
        <v>1.05</v>
      </c>
      <c r="AM29" s="92">
        <f t="shared" si="2"/>
        <v>7783</v>
      </c>
      <c r="AN29" s="92">
        <f t="shared" si="2"/>
        <v>189.32</v>
      </c>
      <c r="AO29" s="92">
        <v>5401</v>
      </c>
      <c r="AP29" s="92">
        <v>74.459999999999994</v>
      </c>
      <c r="AQ29" s="92">
        <v>5</v>
      </c>
      <c r="AR29" s="92">
        <v>0</v>
      </c>
      <c r="AS29" s="92">
        <v>5</v>
      </c>
      <c r="AT29" s="92">
        <v>1.32</v>
      </c>
      <c r="AU29" s="92">
        <v>140</v>
      </c>
      <c r="AV29" s="92">
        <v>17.350000000000001</v>
      </c>
      <c r="AW29" s="92">
        <v>6720</v>
      </c>
      <c r="AX29" s="92">
        <v>112.81</v>
      </c>
      <c r="AY29" s="92">
        <v>542</v>
      </c>
      <c r="AZ29" s="92">
        <v>955.07</v>
      </c>
      <c r="BA29" s="92">
        <f t="shared" si="3"/>
        <v>7412</v>
      </c>
      <c r="BB29" s="92">
        <f t="shared" si="3"/>
        <v>1086.5500000000002</v>
      </c>
      <c r="BC29" s="92">
        <f t="shared" si="4"/>
        <v>15195</v>
      </c>
      <c r="BD29" s="92">
        <f t="shared" si="4"/>
        <v>1275.8700000000001</v>
      </c>
      <c r="BE29" s="46">
        <v>76</v>
      </c>
    </row>
    <row r="30" spans="1:57" ht="26.25" customHeight="1">
      <c r="A30" s="92">
        <v>23</v>
      </c>
      <c r="B30" s="92" t="s">
        <v>33</v>
      </c>
      <c r="C30" s="92">
        <v>3610</v>
      </c>
      <c r="D30" s="92">
        <v>90.63</v>
      </c>
      <c r="E30" s="92">
        <v>229505</v>
      </c>
      <c r="F30" s="92">
        <v>569.67999999999995</v>
      </c>
      <c r="G30" s="92">
        <v>228214</v>
      </c>
      <c r="H30" s="92">
        <v>390.08</v>
      </c>
      <c r="I30" s="92">
        <v>0</v>
      </c>
      <c r="J30" s="92">
        <v>0</v>
      </c>
      <c r="K30" s="92">
        <v>1799</v>
      </c>
      <c r="L30" s="92">
        <v>117.47</v>
      </c>
      <c r="M30" s="92">
        <f t="shared" si="0"/>
        <v>234914</v>
      </c>
      <c r="N30" s="92">
        <f t="shared" si="0"/>
        <v>777.78</v>
      </c>
      <c r="O30" s="92">
        <v>5242</v>
      </c>
      <c r="P30" s="92">
        <v>253.58</v>
      </c>
      <c r="Q30" s="92">
        <v>373</v>
      </c>
      <c r="R30" s="92">
        <v>176.99</v>
      </c>
      <c r="S30" s="92">
        <v>44</v>
      </c>
      <c r="T30" s="92">
        <v>60.63</v>
      </c>
      <c r="U30" s="92">
        <v>0</v>
      </c>
      <c r="V30" s="92">
        <v>0</v>
      </c>
      <c r="W30" s="92">
        <v>0</v>
      </c>
      <c r="X30" s="92">
        <v>0</v>
      </c>
      <c r="Y30" s="92">
        <f t="shared" si="1"/>
        <v>5659</v>
      </c>
      <c r="Z30" s="92">
        <f t="shared" si="1"/>
        <v>491.20000000000005</v>
      </c>
      <c r="AA30" s="92">
        <v>0</v>
      </c>
      <c r="AB30" s="92">
        <v>0</v>
      </c>
      <c r="AC30" s="92">
        <v>101</v>
      </c>
      <c r="AD30" s="92">
        <v>0.13</v>
      </c>
      <c r="AE30" s="92">
        <v>928</v>
      </c>
      <c r="AF30" s="92">
        <v>11.34</v>
      </c>
      <c r="AG30" s="92">
        <v>0</v>
      </c>
      <c r="AH30" s="92">
        <v>0</v>
      </c>
      <c r="AI30" s="92">
        <v>0</v>
      </c>
      <c r="AJ30" s="92">
        <v>0</v>
      </c>
      <c r="AK30" s="92">
        <v>21416</v>
      </c>
      <c r="AL30" s="92">
        <v>33.47</v>
      </c>
      <c r="AM30" s="92">
        <f t="shared" si="2"/>
        <v>263018</v>
      </c>
      <c r="AN30" s="92">
        <f t="shared" si="2"/>
        <v>1313.92</v>
      </c>
      <c r="AO30" s="92">
        <v>256982</v>
      </c>
      <c r="AP30" s="92">
        <v>487.59</v>
      </c>
      <c r="AQ30" s="92">
        <v>25</v>
      </c>
      <c r="AR30" s="92">
        <v>8.43</v>
      </c>
      <c r="AS30" s="92">
        <v>0</v>
      </c>
      <c r="AT30" s="92">
        <v>0</v>
      </c>
      <c r="AU30" s="92">
        <v>156</v>
      </c>
      <c r="AV30" s="92">
        <v>32.04</v>
      </c>
      <c r="AW30" s="92">
        <v>1927</v>
      </c>
      <c r="AX30" s="92">
        <v>30.95</v>
      </c>
      <c r="AY30" s="92">
        <v>3620</v>
      </c>
      <c r="AZ30" s="92">
        <v>1778.69</v>
      </c>
      <c r="BA30" s="92">
        <f t="shared" si="3"/>
        <v>5728</v>
      </c>
      <c r="BB30" s="92">
        <f t="shared" si="3"/>
        <v>1850.1100000000001</v>
      </c>
      <c r="BC30" s="92">
        <f t="shared" si="4"/>
        <v>268746</v>
      </c>
      <c r="BD30" s="92">
        <f t="shared" si="4"/>
        <v>3164.03</v>
      </c>
      <c r="BE30" s="46">
        <v>5659</v>
      </c>
    </row>
    <row r="31" spans="1:57" ht="26.25" customHeight="1">
      <c r="A31" s="92">
        <v>24</v>
      </c>
      <c r="B31" s="92" t="s">
        <v>34</v>
      </c>
      <c r="C31" s="92">
        <v>58</v>
      </c>
      <c r="D31" s="92">
        <v>17.59</v>
      </c>
      <c r="E31" s="92">
        <v>0</v>
      </c>
      <c r="F31" s="92">
        <v>0</v>
      </c>
      <c r="G31" s="92">
        <v>0</v>
      </c>
      <c r="H31" s="92">
        <v>0</v>
      </c>
      <c r="I31" s="92">
        <v>0</v>
      </c>
      <c r="J31" s="92">
        <v>0</v>
      </c>
      <c r="K31" s="92">
        <v>33156</v>
      </c>
      <c r="L31" s="92">
        <v>797.03</v>
      </c>
      <c r="M31" s="92">
        <f t="shared" si="0"/>
        <v>33214</v>
      </c>
      <c r="N31" s="92">
        <f t="shared" si="0"/>
        <v>814.62</v>
      </c>
      <c r="O31" s="92">
        <v>1092</v>
      </c>
      <c r="P31" s="92">
        <v>203.31</v>
      </c>
      <c r="Q31" s="92">
        <v>556</v>
      </c>
      <c r="R31" s="92">
        <v>460.98</v>
      </c>
      <c r="S31" s="92">
        <v>143</v>
      </c>
      <c r="T31" s="92">
        <v>247.94</v>
      </c>
      <c r="U31" s="92">
        <v>0</v>
      </c>
      <c r="V31" s="92">
        <v>0</v>
      </c>
      <c r="W31" s="92">
        <v>0</v>
      </c>
      <c r="X31" s="92">
        <v>0</v>
      </c>
      <c r="Y31" s="92">
        <f t="shared" si="1"/>
        <v>1791</v>
      </c>
      <c r="Z31" s="92">
        <f t="shared" si="1"/>
        <v>912.23</v>
      </c>
      <c r="AA31" s="92">
        <v>0</v>
      </c>
      <c r="AB31" s="92">
        <v>0</v>
      </c>
      <c r="AC31" s="92">
        <v>127</v>
      </c>
      <c r="AD31" s="92">
        <v>4.75</v>
      </c>
      <c r="AE31" s="92">
        <v>784</v>
      </c>
      <c r="AF31" s="92">
        <v>83.4</v>
      </c>
      <c r="AG31" s="92">
        <v>6</v>
      </c>
      <c r="AH31" s="92">
        <v>4.0999999999999996</v>
      </c>
      <c r="AI31" s="92">
        <v>0</v>
      </c>
      <c r="AJ31" s="92">
        <v>0</v>
      </c>
      <c r="AK31" s="92">
        <v>216</v>
      </c>
      <c r="AL31" s="92">
        <v>1.43</v>
      </c>
      <c r="AM31" s="92">
        <f t="shared" si="2"/>
        <v>36138</v>
      </c>
      <c r="AN31" s="92">
        <f t="shared" si="2"/>
        <v>1820.53</v>
      </c>
      <c r="AO31" s="92">
        <v>33353</v>
      </c>
      <c r="AP31" s="92">
        <v>651.23</v>
      </c>
      <c r="AQ31" s="92">
        <v>2</v>
      </c>
      <c r="AR31" s="92">
        <v>0.05</v>
      </c>
      <c r="AS31" s="92">
        <v>29</v>
      </c>
      <c r="AT31" s="92">
        <v>5.52</v>
      </c>
      <c r="AU31" s="92">
        <v>1066</v>
      </c>
      <c r="AV31" s="92">
        <v>383.09</v>
      </c>
      <c r="AW31" s="92">
        <v>1</v>
      </c>
      <c r="AX31" s="92">
        <v>0</v>
      </c>
      <c r="AY31" s="92">
        <v>22914</v>
      </c>
      <c r="AZ31" s="92">
        <v>1600.71</v>
      </c>
      <c r="BA31" s="92">
        <f t="shared" si="3"/>
        <v>24012</v>
      </c>
      <c r="BB31" s="92">
        <f t="shared" si="3"/>
        <v>1989.37</v>
      </c>
      <c r="BC31" s="92">
        <f t="shared" si="4"/>
        <v>60150</v>
      </c>
      <c r="BD31" s="92">
        <f t="shared" si="4"/>
        <v>3809.8999999999996</v>
      </c>
      <c r="BE31" s="46">
        <v>1791</v>
      </c>
    </row>
    <row r="32" spans="1:57" ht="26.25" customHeight="1">
      <c r="A32" s="92">
        <v>25</v>
      </c>
      <c r="B32" s="92" t="s">
        <v>35</v>
      </c>
      <c r="C32" s="92">
        <v>3962</v>
      </c>
      <c r="D32" s="92">
        <v>45.03</v>
      </c>
      <c r="E32" s="92">
        <v>8415</v>
      </c>
      <c r="F32" s="92">
        <v>109.05</v>
      </c>
      <c r="G32" s="92">
        <v>7130</v>
      </c>
      <c r="H32" s="92">
        <v>85.55</v>
      </c>
      <c r="I32" s="92">
        <v>1</v>
      </c>
      <c r="J32" s="92">
        <v>0.43</v>
      </c>
      <c r="K32" s="92">
        <v>57</v>
      </c>
      <c r="L32" s="92">
        <v>26.32</v>
      </c>
      <c r="M32" s="92">
        <f t="shared" si="0"/>
        <v>12435</v>
      </c>
      <c r="N32" s="92">
        <f t="shared" si="0"/>
        <v>180.82999999999998</v>
      </c>
      <c r="O32" s="92">
        <v>1060</v>
      </c>
      <c r="P32" s="92">
        <v>142.4</v>
      </c>
      <c r="Q32" s="92">
        <v>101</v>
      </c>
      <c r="R32" s="92">
        <v>51.14</v>
      </c>
      <c r="S32" s="92">
        <v>6</v>
      </c>
      <c r="T32" s="92">
        <v>23.31</v>
      </c>
      <c r="U32" s="92">
        <v>1</v>
      </c>
      <c r="V32" s="92">
        <v>0.02</v>
      </c>
      <c r="W32" s="92">
        <v>0</v>
      </c>
      <c r="X32" s="92">
        <v>0</v>
      </c>
      <c r="Y32" s="92">
        <f t="shared" si="1"/>
        <v>1168</v>
      </c>
      <c r="Z32" s="92">
        <f t="shared" si="1"/>
        <v>216.87000000000003</v>
      </c>
      <c r="AA32" s="92">
        <v>0</v>
      </c>
      <c r="AB32" s="92">
        <v>0</v>
      </c>
      <c r="AC32" s="92">
        <v>39</v>
      </c>
      <c r="AD32" s="92">
        <v>1.02</v>
      </c>
      <c r="AE32" s="92">
        <v>434</v>
      </c>
      <c r="AF32" s="92">
        <v>44.01</v>
      </c>
      <c r="AG32" s="92">
        <v>0</v>
      </c>
      <c r="AH32" s="92">
        <v>0</v>
      </c>
      <c r="AI32" s="92">
        <v>0</v>
      </c>
      <c r="AJ32" s="92">
        <v>0</v>
      </c>
      <c r="AK32" s="92">
        <v>30</v>
      </c>
      <c r="AL32" s="92">
        <v>0</v>
      </c>
      <c r="AM32" s="92">
        <f t="shared" si="2"/>
        <v>14106</v>
      </c>
      <c r="AN32" s="92">
        <f t="shared" si="2"/>
        <v>442.73</v>
      </c>
      <c r="AO32" s="92">
        <v>10619</v>
      </c>
      <c r="AP32" s="92">
        <v>135.72999999999999</v>
      </c>
      <c r="AQ32" s="92">
        <v>0</v>
      </c>
      <c r="AR32" s="92">
        <v>0</v>
      </c>
      <c r="AS32" s="92">
        <v>5</v>
      </c>
      <c r="AT32" s="92">
        <v>0.73</v>
      </c>
      <c r="AU32" s="92">
        <v>390</v>
      </c>
      <c r="AV32" s="92">
        <v>102.68</v>
      </c>
      <c r="AW32" s="92">
        <v>4349</v>
      </c>
      <c r="AX32" s="92">
        <v>73.260000000000005</v>
      </c>
      <c r="AY32" s="92">
        <v>229</v>
      </c>
      <c r="AZ32" s="92">
        <v>230.59</v>
      </c>
      <c r="BA32" s="92">
        <f t="shared" si="3"/>
        <v>4973</v>
      </c>
      <c r="BB32" s="92">
        <f t="shared" si="3"/>
        <v>407.26</v>
      </c>
      <c r="BC32" s="92">
        <f t="shared" si="4"/>
        <v>19079</v>
      </c>
      <c r="BD32" s="92">
        <f t="shared" si="4"/>
        <v>849.99</v>
      </c>
      <c r="BE32" s="46">
        <v>1168</v>
      </c>
    </row>
    <row r="33" spans="1:57" ht="26.25" customHeight="1">
      <c r="A33" s="92">
        <v>26</v>
      </c>
      <c r="B33" s="92" t="s">
        <v>36</v>
      </c>
      <c r="C33" s="92">
        <v>0</v>
      </c>
      <c r="D33" s="92">
        <v>0</v>
      </c>
      <c r="E33" s="92">
        <v>984910</v>
      </c>
      <c r="F33" s="92">
        <v>2416.86</v>
      </c>
      <c r="G33" s="92">
        <v>97503</v>
      </c>
      <c r="H33" s="92">
        <v>572.87</v>
      </c>
      <c r="I33" s="92">
        <v>0</v>
      </c>
      <c r="J33" s="92">
        <v>0</v>
      </c>
      <c r="K33" s="92">
        <v>10</v>
      </c>
      <c r="L33" s="92">
        <v>6.28</v>
      </c>
      <c r="M33" s="92">
        <f t="shared" si="0"/>
        <v>984920</v>
      </c>
      <c r="N33" s="92">
        <f t="shared" si="0"/>
        <v>2423.1400000000003</v>
      </c>
      <c r="O33" s="92">
        <v>355622</v>
      </c>
      <c r="P33" s="92">
        <v>1662.5</v>
      </c>
      <c r="Q33" s="92">
        <v>3879</v>
      </c>
      <c r="R33" s="92">
        <v>760.96</v>
      </c>
      <c r="S33" s="92">
        <v>202</v>
      </c>
      <c r="T33" s="92">
        <v>374.56</v>
      </c>
      <c r="U33" s="92">
        <v>0</v>
      </c>
      <c r="V33" s="92">
        <v>0</v>
      </c>
      <c r="W33" s="92">
        <v>0</v>
      </c>
      <c r="X33" s="92">
        <v>0</v>
      </c>
      <c r="Y33" s="92">
        <f t="shared" si="1"/>
        <v>359703</v>
      </c>
      <c r="Z33" s="92">
        <f t="shared" si="1"/>
        <v>2798.02</v>
      </c>
      <c r="AA33" s="92">
        <v>0</v>
      </c>
      <c r="AB33" s="92">
        <v>0</v>
      </c>
      <c r="AC33" s="92">
        <v>0</v>
      </c>
      <c r="AD33" s="92">
        <v>0</v>
      </c>
      <c r="AE33" s="92">
        <v>184</v>
      </c>
      <c r="AF33" s="92">
        <v>7.84</v>
      </c>
      <c r="AG33" s="92">
        <v>0</v>
      </c>
      <c r="AH33" s="92">
        <v>0</v>
      </c>
      <c r="AI33" s="92">
        <v>0</v>
      </c>
      <c r="AJ33" s="92">
        <v>0</v>
      </c>
      <c r="AK33" s="92">
        <v>189</v>
      </c>
      <c r="AL33" s="92">
        <v>0.61</v>
      </c>
      <c r="AM33" s="92">
        <f t="shared" si="2"/>
        <v>1344996</v>
      </c>
      <c r="AN33" s="92">
        <f t="shared" si="2"/>
        <v>5229.6099999999997</v>
      </c>
      <c r="AO33" s="92">
        <v>1578688</v>
      </c>
      <c r="AP33" s="92">
        <v>3555.63</v>
      </c>
      <c r="AQ33" s="92">
        <v>0</v>
      </c>
      <c r="AR33" s="92">
        <v>0</v>
      </c>
      <c r="AS33" s="92">
        <v>0</v>
      </c>
      <c r="AT33" s="92">
        <v>0</v>
      </c>
      <c r="AU33" s="92">
        <v>60</v>
      </c>
      <c r="AV33" s="92">
        <v>9.09</v>
      </c>
      <c r="AW33" s="92">
        <v>0</v>
      </c>
      <c r="AX33" s="92">
        <v>0</v>
      </c>
      <c r="AY33" s="92">
        <v>178661</v>
      </c>
      <c r="AZ33" s="92">
        <v>7870.04</v>
      </c>
      <c r="BA33" s="92">
        <f t="shared" si="3"/>
        <v>178721</v>
      </c>
      <c r="BB33" s="92">
        <f t="shared" si="3"/>
        <v>7879.13</v>
      </c>
      <c r="BC33" s="92">
        <f t="shared" si="4"/>
        <v>1523717</v>
      </c>
      <c r="BD33" s="92">
        <f t="shared" si="4"/>
        <v>13108.74</v>
      </c>
      <c r="BE33" s="46">
        <v>359703</v>
      </c>
    </row>
    <row r="34" spans="1:57" ht="26.25" customHeight="1">
      <c r="A34" s="92">
        <v>27</v>
      </c>
      <c r="B34" s="92" t="s">
        <v>37</v>
      </c>
      <c r="C34" s="92">
        <v>26755</v>
      </c>
      <c r="D34" s="92">
        <v>1570.66</v>
      </c>
      <c r="E34" s="92">
        <v>161057</v>
      </c>
      <c r="F34" s="92">
        <v>1727.18</v>
      </c>
      <c r="G34" s="92">
        <v>16110</v>
      </c>
      <c r="H34" s="92">
        <v>118.04</v>
      </c>
      <c r="I34" s="92">
        <v>208</v>
      </c>
      <c r="J34" s="92">
        <v>81.64</v>
      </c>
      <c r="K34" s="92">
        <v>454</v>
      </c>
      <c r="L34" s="92">
        <v>849.72</v>
      </c>
      <c r="M34" s="92">
        <f t="shared" si="0"/>
        <v>188474</v>
      </c>
      <c r="N34" s="92">
        <f t="shared" si="0"/>
        <v>4229.2</v>
      </c>
      <c r="O34" s="92">
        <v>20319</v>
      </c>
      <c r="P34" s="92">
        <v>2162.0500000000002</v>
      </c>
      <c r="Q34" s="92">
        <v>13832</v>
      </c>
      <c r="R34" s="92">
        <v>2987.57</v>
      </c>
      <c r="S34" s="92">
        <v>2493</v>
      </c>
      <c r="T34" s="92">
        <v>3233.82</v>
      </c>
      <c r="U34" s="92">
        <v>0</v>
      </c>
      <c r="V34" s="92">
        <v>0</v>
      </c>
      <c r="W34" s="92">
        <v>0</v>
      </c>
      <c r="X34" s="92">
        <v>0</v>
      </c>
      <c r="Y34" s="92">
        <f t="shared" si="1"/>
        <v>36644</v>
      </c>
      <c r="Z34" s="92">
        <f t="shared" si="1"/>
        <v>8383.44</v>
      </c>
      <c r="AA34" s="92">
        <v>0</v>
      </c>
      <c r="AB34" s="92">
        <v>0</v>
      </c>
      <c r="AC34" s="92">
        <v>66</v>
      </c>
      <c r="AD34" s="92">
        <v>1.55</v>
      </c>
      <c r="AE34" s="92">
        <v>17772</v>
      </c>
      <c r="AF34" s="92">
        <v>2888.44</v>
      </c>
      <c r="AG34" s="92">
        <v>0</v>
      </c>
      <c r="AH34" s="92">
        <v>0</v>
      </c>
      <c r="AI34" s="92">
        <v>0</v>
      </c>
      <c r="AJ34" s="92">
        <v>0</v>
      </c>
      <c r="AK34" s="92">
        <v>203821</v>
      </c>
      <c r="AL34" s="92">
        <v>452.11</v>
      </c>
      <c r="AM34" s="92">
        <f t="shared" si="2"/>
        <v>446777</v>
      </c>
      <c r="AN34" s="92">
        <f t="shared" si="2"/>
        <v>15954.74</v>
      </c>
      <c r="AO34" s="92">
        <v>354726</v>
      </c>
      <c r="AP34" s="92">
        <v>3004.66</v>
      </c>
      <c r="AQ34" s="92">
        <v>0</v>
      </c>
      <c r="AR34" s="92">
        <v>0</v>
      </c>
      <c r="AS34" s="92">
        <v>2</v>
      </c>
      <c r="AT34" s="92">
        <v>0.01</v>
      </c>
      <c r="AU34" s="92">
        <v>20116</v>
      </c>
      <c r="AV34" s="92">
        <v>4861.87</v>
      </c>
      <c r="AW34" s="92">
        <v>314401</v>
      </c>
      <c r="AX34" s="92">
        <v>14952.27</v>
      </c>
      <c r="AY34" s="92">
        <v>2301616</v>
      </c>
      <c r="AZ34" s="92">
        <v>41558.51</v>
      </c>
      <c r="BA34" s="92">
        <f t="shared" si="3"/>
        <v>2636135</v>
      </c>
      <c r="BB34" s="92">
        <f t="shared" si="3"/>
        <v>61372.66</v>
      </c>
      <c r="BC34" s="92">
        <f t="shared" si="4"/>
        <v>3082912</v>
      </c>
      <c r="BD34" s="92">
        <f t="shared" si="4"/>
        <v>77327.400000000009</v>
      </c>
      <c r="BE34" s="46">
        <v>36644</v>
      </c>
    </row>
    <row r="35" spans="1:57" ht="26.25" customHeight="1">
      <c r="A35" s="92">
        <v>28</v>
      </c>
      <c r="B35" s="92" t="s">
        <v>38</v>
      </c>
      <c r="C35" s="92">
        <v>14852</v>
      </c>
      <c r="D35" s="92">
        <v>994.88</v>
      </c>
      <c r="E35" s="92">
        <v>50217</v>
      </c>
      <c r="F35" s="92">
        <v>785.46</v>
      </c>
      <c r="G35" s="92">
        <v>31642</v>
      </c>
      <c r="H35" s="92">
        <v>46.97</v>
      </c>
      <c r="I35" s="92">
        <v>4</v>
      </c>
      <c r="J35" s="92">
        <v>0.74</v>
      </c>
      <c r="K35" s="92">
        <v>303</v>
      </c>
      <c r="L35" s="92">
        <v>851.22</v>
      </c>
      <c r="M35" s="92">
        <f t="shared" si="0"/>
        <v>65376</v>
      </c>
      <c r="N35" s="92">
        <f t="shared" si="0"/>
        <v>2632.3</v>
      </c>
      <c r="O35" s="92">
        <v>8905</v>
      </c>
      <c r="P35" s="92">
        <v>2095.5300000000002</v>
      </c>
      <c r="Q35" s="92">
        <v>4832</v>
      </c>
      <c r="R35" s="92">
        <v>2976.48</v>
      </c>
      <c r="S35" s="92">
        <v>1318</v>
      </c>
      <c r="T35" s="92">
        <v>2200.4499999999998</v>
      </c>
      <c r="U35" s="92">
        <v>6</v>
      </c>
      <c r="V35" s="92">
        <v>5.43</v>
      </c>
      <c r="W35" s="92">
        <v>0</v>
      </c>
      <c r="X35" s="92">
        <v>0</v>
      </c>
      <c r="Y35" s="92">
        <f t="shared" si="1"/>
        <v>15061</v>
      </c>
      <c r="Z35" s="92">
        <f t="shared" si="1"/>
        <v>7277.89</v>
      </c>
      <c r="AA35" s="92">
        <v>16</v>
      </c>
      <c r="AB35" s="92">
        <v>196.65</v>
      </c>
      <c r="AC35" s="92">
        <v>1092</v>
      </c>
      <c r="AD35" s="92">
        <v>72.900000000000006</v>
      </c>
      <c r="AE35" s="92">
        <v>9881</v>
      </c>
      <c r="AF35" s="92">
        <v>862.26</v>
      </c>
      <c r="AG35" s="92">
        <v>0</v>
      </c>
      <c r="AH35" s="92">
        <v>0</v>
      </c>
      <c r="AI35" s="92">
        <v>4</v>
      </c>
      <c r="AJ35" s="92">
        <v>103.49</v>
      </c>
      <c r="AK35" s="92">
        <v>92300</v>
      </c>
      <c r="AL35" s="92">
        <v>385.58</v>
      </c>
      <c r="AM35" s="92">
        <f t="shared" si="2"/>
        <v>183730</v>
      </c>
      <c r="AN35" s="92">
        <f t="shared" si="2"/>
        <v>11531.07</v>
      </c>
      <c r="AO35" s="92">
        <v>148149</v>
      </c>
      <c r="AP35" s="92">
        <v>1433.39</v>
      </c>
      <c r="AQ35" s="92">
        <v>16</v>
      </c>
      <c r="AR35" s="92">
        <v>7.47</v>
      </c>
      <c r="AS35" s="92">
        <v>3</v>
      </c>
      <c r="AT35" s="92">
        <v>0.03</v>
      </c>
      <c r="AU35" s="92">
        <v>23456</v>
      </c>
      <c r="AV35" s="92">
        <v>8760.67</v>
      </c>
      <c r="AW35" s="92">
        <v>39843</v>
      </c>
      <c r="AX35" s="92">
        <v>4017.79</v>
      </c>
      <c r="AY35" s="92">
        <v>212295</v>
      </c>
      <c r="AZ35" s="92">
        <v>22655.97</v>
      </c>
      <c r="BA35" s="92">
        <f t="shared" si="3"/>
        <v>275613</v>
      </c>
      <c r="BB35" s="92">
        <f t="shared" si="3"/>
        <v>35441.93</v>
      </c>
      <c r="BC35" s="92">
        <f t="shared" si="4"/>
        <v>459343</v>
      </c>
      <c r="BD35" s="92">
        <f t="shared" si="4"/>
        <v>46973</v>
      </c>
      <c r="BE35" s="46">
        <v>15061</v>
      </c>
    </row>
    <row r="36" spans="1:57" ht="26.25" customHeight="1">
      <c r="A36" s="92">
        <v>29</v>
      </c>
      <c r="B36" s="92" t="s">
        <v>39</v>
      </c>
      <c r="C36" s="92">
        <v>50841</v>
      </c>
      <c r="D36" s="92">
        <v>1989.01</v>
      </c>
      <c r="E36" s="92">
        <v>47955</v>
      </c>
      <c r="F36" s="92">
        <v>609.88</v>
      </c>
      <c r="G36" s="92">
        <v>28937</v>
      </c>
      <c r="H36" s="92">
        <v>507.09</v>
      </c>
      <c r="I36" s="92">
        <v>0</v>
      </c>
      <c r="J36" s="92">
        <v>0</v>
      </c>
      <c r="K36" s="92">
        <v>242</v>
      </c>
      <c r="L36" s="92">
        <v>998.55</v>
      </c>
      <c r="M36" s="92">
        <f t="shared" si="0"/>
        <v>99038</v>
      </c>
      <c r="N36" s="92">
        <f t="shared" si="0"/>
        <v>3597.4399999999996</v>
      </c>
      <c r="O36" s="92">
        <v>11037</v>
      </c>
      <c r="P36" s="92">
        <v>2330.5700000000002</v>
      </c>
      <c r="Q36" s="92">
        <v>9767</v>
      </c>
      <c r="R36" s="92">
        <v>3432.35</v>
      </c>
      <c r="S36" s="92">
        <v>2434</v>
      </c>
      <c r="T36" s="92">
        <v>1312.83</v>
      </c>
      <c r="U36" s="92">
        <v>0</v>
      </c>
      <c r="V36" s="92">
        <v>0</v>
      </c>
      <c r="W36" s="92">
        <v>0</v>
      </c>
      <c r="X36" s="92">
        <v>0</v>
      </c>
      <c r="Y36" s="92">
        <f t="shared" si="1"/>
        <v>23238</v>
      </c>
      <c r="Z36" s="92">
        <f t="shared" si="1"/>
        <v>7075.75</v>
      </c>
      <c r="AA36" s="92">
        <v>1</v>
      </c>
      <c r="AB36" s="92">
        <v>23.05</v>
      </c>
      <c r="AC36" s="92">
        <v>573</v>
      </c>
      <c r="AD36" s="92">
        <v>48.75</v>
      </c>
      <c r="AE36" s="92">
        <v>8360</v>
      </c>
      <c r="AF36" s="92">
        <v>923.61</v>
      </c>
      <c r="AG36" s="92">
        <v>0</v>
      </c>
      <c r="AH36" s="92">
        <v>0</v>
      </c>
      <c r="AI36" s="92">
        <v>1</v>
      </c>
      <c r="AJ36" s="92">
        <v>0.05</v>
      </c>
      <c r="AK36" s="92">
        <v>2324</v>
      </c>
      <c r="AL36" s="92">
        <v>45.82</v>
      </c>
      <c r="AM36" s="92">
        <f t="shared" si="2"/>
        <v>133535</v>
      </c>
      <c r="AN36" s="92">
        <f t="shared" si="2"/>
        <v>11714.469999999998</v>
      </c>
      <c r="AO36" s="92">
        <v>82401</v>
      </c>
      <c r="AP36" s="92">
        <v>2698.33</v>
      </c>
      <c r="AQ36" s="92">
        <v>0</v>
      </c>
      <c r="AR36" s="92">
        <v>0</v>
      </c>
      <c r="AS36" s="92">
        <v>258</v>
      </c>
      <c r="AT36" s="92">
        <v>52.19</v>
      </c>
      <c r="AU36" s="92">
        <v>43526</v>
      </c>
      <c r="AV36" s="92">
        <v>17121.68</v>
      </c>
      <c r="AW36" s="92">
        <v>163139</v>
      </c>
      <c r="AX36" s="92">
        <v>5837.44</v>
      </c>
      <c r="AY36" s="92">
        <v>695199</v>
      </c>
      <c r="AZ36" s="92">
        <v>19183.72</v>
      </c>
      <c r="BA36" s="92">
        <f t="shared" si="3"/>
        <v>902122</v>
      </c>
      <c r="BB36" s="92">
        <f t="shared" si="3"/>
        <v>42195.03</v>
      </c>
      <c r="BC36" s="92">
        <f t="shared" si="4"/>
        <v>1035657</v>
      </c>
      <c r="BD36" s="92">
        <f t="shared" si="4"/>
        <v>53909.5</v>
      </c>
      <c r="BE36" s="46">
        <v>23238</v>
      </c>
    </row>
    <row r="37" spans="1:57" ht="26.25" customHeight="1">
      <c r="A37" s="92">
        <v>30</v>
      </c>
      <c r="B37" s="92" t="s">
        <v>40</v>
      </c>
      <c r="C37" s="92">
        <v>184</v>
      </c>
      <c r="D37" s="92">
        <v>7.24</v>
      </c>
      <c r="E37" s="92">
        <v>85449</v>
      </c>
      <c r="F37" s="92">
        <v>451.26</v>
      </c>
      <c r="G37" s="92">
        <v>85215</v>
      </c>
      <c r="H37" s="92">
        <v>161.88999999999999</v>
      </c>
      <c r="I37" s="92">
        <v>0</v>
      </c>
      <c r="J37" s="92">
        <v>0</v>
      </c>
      <c r="K37" s="92">
        <v>83</v>
      </c>
      <c r="L37" s="92">
        <v>518.37</v>
      </c>
      <c r="M37" s="92">
        <f t="shared" si="0"/>
        <v>85716</v>
      </c>
      <c r="N37" s="92">
        <f t="shared" si="0"/>
        <v>976.87</v>
      </c>
      <c r="O37" s="92">
        <v>3264</v>
      </c>
      <c r="P37" s="92">
        <v>750.46</v>
      </c>
      <c r="Q37" s="92">
        <v>2492</v>
      </c>
      <c r="R37" s="92">
        <v>949.76</v>
      </c>
      <c r="S37" s="92">
        <v>830</v>
      </c>
      <c r="T37" s="92">
        <v>719.28</v>
      </c>
      <c r="U37" s="92">
        <v>0</v>
      </c>
      <c r="V37" s="92">
        <v>0</v>
      </c>
      <c r="W37" s="92">
        <v>0</v>
      </c>
      <c r="X37" s="92">
        <v>0</v>
      </c>
      <c r="Y37" s="92">
        <f t="shared" si="1"/>
        <v>6586</v>
      </c>
      <c r="Z37" s="92">
        <f t="shared" si="1"/>
        <v>2419.5</v>
      </c>
      <c r="AA37" s="92">
        <v>0</v>
      </c>
      <c r="AB37" s="92">
        <v>0</v>
      </c>
      <c r="AC37" s="92">
        <v>0</v>
      </c>
      <c r="AD37" s="92">
        <v>0</v>
      </c>
      <c r="AE37" s="92">
        <v>1756</v>
      </c>
      <c r="AF37" s="92">
        <v>128.21</v>
      </c>
      <c r="AG37" s="92">
        <v>5</v>
      </c>
      <c r="AH37" s="92">
        <v>3.83</v>
      </c>
      <c r="AI37" s="92">
        <v>2</v>
      </c>
      <c r="AJ37" s="92">
        <v>2.29</v>
      </c>
      <c r="AK37" s="92">
        <v>606</v>
      </c>
      <c r="AL37" s="92">
        <v>3.45</v>
      </c>
      <c r="AM37" s="92">
        <f t="shared" si="2"/>
        <v>94671</v>
      </c>
      <c r="AN37" s="92">
        <f t="shared" si="2"/>
        <v>3534.1499999999996</v>
      </c>
      <c r="AO37" s="92">
        <v>86432</v>
      </c>
      <c r="AP37" s="92">
        <v>462.98</v>
      </c>
      <c r="AQ37" s="92">
        <v>0</v>
      </c>
      <c r="AR37" s="92">
        <v>0</v>
      </c>
      <c r="AS37" s="92">
        <v>0</v>
      </c>
      <c r="AT37" s="92">
        <v>0</v>
      </c>
      <c r="AU37" s="92">
        <v>647</v>
      </c>
      <c r="AV37" s="92">
        <v>221.34</v>
      </c>
      <c r="AW37" s="92">
        <v>22636</v>
      </c>
      <c r="AX37" s="92">
        <v>972.28</v>
      </c>
      <c r="AY37" s="92">
        <v>142512</v>
      </c>
      <c r="AZ37" s="92">
        <v>8722.2199999999993</v>
      </c>
      <c r="BA37" s="92">
        <f t="shared" si="3"/>
        <v>165795</v>
      </c>
      <c r="BB37" s="92">
        <f t="shared" si="3"/>
        <v>9915.84</v>
      </c>
      <c r="BC37" s="92">
        <f t="shared" si="4"/>
        <v>260466</v>
      </c>
      <c r="BD37" s="92">
        <f t="shared" si="4"/>
        <v>13449.99</v>
      </c>
      <c r="BE37" s="46">
        <v>6586</v>
      </c>
    </row>
    <row r="38" spans="1:57" ht="26.25" customHeight="1">
      <c r="A38" s="92">
        <v>31</v>
      </c>
      <c r="B38" s="92" t="s">
        <v>41</v>
      </c>
      <c r="C38" s="92">
        <v>0</v>
      </c>
      <c r="D38" s="92">
        <v>0</v>
      </c>
      <c r="E38" s="92">
        <v>30911</v>
      </c>
      <c r="F38" s="92">
        <v>103.04</v>
      </c>
      <c r="G38" s="92">
        <v>25604</v>
      </c>
      <c r="H38" s="92">
        <v>82.38</v>
      </c>
      <c r="I38" s="92">
        <v>85</v>
      </c>
      <c r="J38" s="92">
        <v>0.15</v>
      </c>
      <c r="K38" s="92">
        <v>4681</v>
      </c>
      <c r="L38" s="92">
        <v>13.12</v>
      </c>
      <c r="M38" s="92">
        <f t="shared" si="0"/>
        <v>35677</v>
      </c>
      <c r="N38" s="92">
        <f t="shared" si="0"/>
        <v>116.31000000000002</v>
      </c>
      <c r="O38" s="92">
        <v>34</v>
      </c>
      <c r="P38" s="92">
        <v>3.07</v>
      </c>
      <c r="Q38" s="92">
        <v>5</v>
      </c>
      <c r="R38" s="92">
        <v>67.31</v>
      </c>
      <c r="S38" s="92">
        <v>0</v>
      </c>
      <c r="T38" s="92">
        <v>0</v>
      </c>
      <c r="U38" s="92">
        <v>0</v>
      </c>
      <c r="V38" s="92">
        <v>0</v>
      </c>
      <c r="W38" s="92">
        <v>0</v>
      </c>
      <c r="X38" s="92">
        <v>0</v>
      </c>
      <c r="Y38" s="92">
        <f t="shared" si="1"/>
        <v>39</v>
      </c>
      <c r="Z38" s="92">
        <f t="shared" si="1"/>
        <v>70.38</v>
      </c>
      <c r="AA38" s="92">
        <v>0</v>
      </c>
      <c r="AB38" s="92">
        <v>0</v>
      </c>
      <c r="AC38" s="92">
        <v>0</v>
      </c>
      <c r="AD38" s="92">
        <v>0</v>
      </c>
      <c r="AE38" s="92">
        <v>7800</v>
      </c>
      <c r="AF38" s="92">
        <v>795.82</v>
      </c>
      <c r="AG38" s="92">
        <v>0</v>
      </c>
      <c r="AH38" s="92">
        <v>0</v>
      </c>
      <c r="AI38" s="92">
        <v>0</v>
      </c>
      <c r="AJ38" s="92">
        <v>0</v>
      </c>
      <c r="AK38" s="92">
        <v>127975</v>
      </c>
      <c r="AL38" s="92">
        <v>330.03</v>
      </c>
      <c r="AM38" s="92">
        <f t="shared" si="2"/>
        <v>171491</v>
      </c>
      <c r="AN38" s="92">
        <f t="shared" si="2"/>
        <v>1312.54</v>
      </c>
      <c r="AO38" s="92">
        <v>815</v>
      </c>
      <c r="AP38" s="92">
        <v>3.52</v>
      </c>
      <c r="AQ38" s="92">
        <v>0</v>
      </c>
      <c r="AR38" s="92">
        <v>0</v>
      </c>
      <c r="AS38" s="92">
        <v>0</v>
      </c>
      <c r="AT38" s="92">
        <v>0</v>
      </c>
      <c r="AU38" s="92">
        <v>4232</v>
      </c>
      <c r="AV38" s="92">
        <v>481.44</v>
      </c>
      <c r="AW38" s="92">
        <v>2738</v>
      </c>
      <c r="AX38" s="92">
        <v>128.38999999999999</v>
      </c>
      <c r="AY38" s="92">
        <v>30090</v>
      </c>
      <c r="AZ38" s="92">
        <v>224.44</v>
      </c>
      <c r="BA38" s="92">
        <f t="shared" si="3"/>
        <v>37060</v>
      </c>
      <c r="BB38" s="92">
        <f t="shared" si="3"/>
        <v>834.27</v>
      </c>
      <c r="BC38" s="92">
        <f t="shared" si="4"/>
        <v>208551</v>
      </c>
      <c r="BD38" s="92">
        <f t="shared" si="4"/>
        <v>2146.81</v>
      </c>
      <c r="BE38" s="46">
        <v>39</v>
      </c>
    </row>
    <row r="39" spans="1:57" ht="26.25" customHeight="1">
      <c r="A39" s="92">
        <v>32</v>
      </c>
      <c r="B39" s="92" t="s">
        <v>42</v>
      </c>
      <c r="C39" s="92">
        <v>32276</v>
      </c>
      <c r="D39" s="92">
        <v>328.11</v>
      </c>
      <c r="E39" s="92">
        <v>56234</v>
      </c>
      <c r="F39" s="92">
        <v>177.14</v>
      </c>
      <c r="G39" s="92">
        <v>27498</v>
      </c>
      <c r="H39" s="92">
        <v>82.12</v>
      </c>
      <c r="I39" s="92">
        <v>0</v>
      </c>
      <c r="J39" s="92">
        <v>0</v>
      </c>
      <c r="K39" s="92">
        <v>93</v>
      </c>
      <c r="L39" s="92">
        <v>63.4</v>
      </c>
      <c r="M39" s="92">
        <f t="shared" si="0"/>
        <v>88603</v>
      </c>
      <c r="N39" s="92">
        <f t="shared" si="0"/>
        <v>568.65</v>
      </c>
      <c r="O39" s="92">
        <v>1641</v>
      </c>
      <c r="P39" s="92">
        <v>242.33</v>
      </c>
      <c r="Q39" s="92">
        <v>172</v>
      </c>
      <c r="R39" s="92">
        <v>116.84</v>
      </c>
      <c r="S39" s="92">
        <v>20</v>
      </c>
      <c r="T39" s="92">
        <v>1.83</v>
      </c>
      <c r="U39" s="92">
        <v>0</v>
      </c>
      <c r="V39" s="92">
        <v>0</v>
      </c>
      <c r="W39" s="92">
        <v>0</v>
      </c>
      <c r="X39" s="92">
        <v>0</v>
      </c>
      <c r="Y39" s="92">
        <f t="shared" si="1"/>
        <v>1833</v>
      </c>
      <c r="Z39" s="92">
        <f t="shared" si="1"/>
        <v>361</v>
      </c>
      <c r="AA39" s="92">
        <v>0</v>
      </c>
      <c r="AB39" s="92">
        <v>0</v>
      </c>
      <c r="AC39" s="92">
        <v>95</v>
      </c>
      <c r="AD39" s="92">
        <v>1.03</v>
      </c>
      <c r="AE39" s="92">
        <v>1456</v>
      </c>
      <c r="AF39" s="92">
        <v>133.52000000000001</v>
      </c>
      <c r="AG39" s="92">
        <v>0</v>
      </c>
      <c r="AH39" s="92">
        <v>0</v>
      </c>
      <c r="AI39" s="92">
        <v>0</v>
      </c>
      <c r="AJ39" s="92">
        <v>0</v>
      </c>
      <c r="AK39" s="92">
        <v>836</v>
      </c>
      <c r="AL39" s="92">
        <v>7.0000000000000007E-2</v>
      </c>
      <c r="AM39" s="92">
        <f t="shared" si="2"/>
        <v>92823</v>
      </c>
      <c r="AN39" s="92">
        <f t="shared" si="2"/>
        <v>1064.27</v>
      </c>
      <c r="AO39" s="92">
        <v>86512</v>
      </c>
      <c r="AP39" s="92">
        <v>371.74</v>
      </c>
      <c r="AQ39" s="92">
        <v>205</v>
      </c>
      <c r="AR39" s="92">
        <v>7.97</v>
      </c>
      <c r="AS39" s="92">
        <v>7</v>
      </c>
      <c r="AT39" s="92">
        <v>0.69</v>
      </c>
      <c r="AU39" s="92">
        <v>1588</v>
      </c>
      <c r="AV39" s="92">
        <v>422.95</v>
      </c>
      <c r="AW39" s="92">
        <v>128</v>
      </c>
      <c r="AX39" s="92">
        <v>0.33</v>
      </c>
      <c r="AY39" s="92">
        <v>28769</v>
      </c>
      <c r="AZ39" s="92">
        <v>676.03</v>
      </c>
      <c r="BA39" s="92">
        <f t="shared" si="3"/>
        <v>30697</v>
      </c>
      <c r="BB39" s="92">
        <f t="shared" si="3"/>
        <v>1107.97</v>
      </c>
      <c r="BC39" s="92">
        <f t="shared" si="4"/>
        <v>123520</v>
      </c>
      <c r="BD39" s="92">
        <f t="shared" si="4"/>
        <v>2172.2399999999998</v>
      </c>
      <c r="BE39" s="46">
        <v>1833</v>
      </c>
    </row>
    <row r="40" spans="1:57" ht="26.25" customHeight="1">
      <c r="A40" s="92">
        <v>33</v>
      </c>
      <c r="B40" s="92" t="s">
        <v>43</v>
      </c>
      <c r="C40" s="92">
        <v>694</v>
      </c>
      <c r="D40" s="92">
        <v>65.17</v>
      </c>
      <c r="E40" s="92">
        <v>211350</v>
      </c>
      <c r="F40" s="92">
        <v>910.15</v>
      </c>
      <c r="G40" s="92">
        <v>142271</v>
      </c>
      <c r="H40" s="92">
        <v>575.48</v>
      </c>
      <c r="I40" s="92">
        <v>0</v>
      </c>
      <c r="J40" s="92">
        <v>0</v>
      </c>
      <c r="K40" s="92">
        <v>4</v>
      </c>
      <c r="L40" s="92">
        <v>4.0999999999999996</v>
      </c>
      <c r="M40" s="92">
        <f t="shared" si="0"/>
        <v>212048</v>
      </c>
      <c r="N40" s="92">
        <f t="shared" si="0"/>
        <v>979.42</v>
      </c>
      <c r="O40" s="92">
        <v>1485</v>
      </c>
      <c r="P40" s="92">
        <v>369.26</v>
      </c>
      <c r="Q40" s="92">
        <v>786</v>
      </c>
      <c r="R40" s="92">
        <v>284.06</v>
      </c>
      <c r="S40" s="92">
        <v>120</v>
      </c>
      <c r="T40" s="92">
        <v>74.81</v>
      </c>
      <c r="U40" s="92">
        <v>0</v>
      </c>
      <c r="V40" s="92">
        <v>0</v>
      </c>
      <c r="W40" s="92">
        <v>0</v>
      </c>
      <c r="X40" s="92">
        <v>0</v>
      </c>
      <c r="Y40" s="92">
        <f t="shared" si="1"/>
        <v>2391</v>
      </c>
      <c r="Z40" s="92">
        <f t="shared" si="1"/>
        <v>728.12999999999988</v>
      </c>
      <c r="AA40" s="92">
        <v>0</v>
      </c>
      <c r="AB40" s="92">
        <v>0</v>
      </c>
      <c r="AC40" s="92">
        <v>0</v>
      </c>
      <c r="AD40" s="92">
        <v>0</v>
      </c>
      <c r="AE40" s="92">
        <v>17632</v>
      </c>
      <c r="AF40" s="92">
        <v>175.85</v>
      </c>
      <c r="AG40" s="92">
        <v>4633</v>
      </c>
      <c r="AH40" s="92">
        <v>14.21</v>
      </c>
      <c r="AI40" s="92">
        <v>0</v>
      </c>
      <c r="AJ40" s="92">
        <v>0</v>
      </c>
      <c r="AK40" s="92">
        <v>0</v>
      </c>
      <c r="AL40" s="92">
        <v>0</v>
      </c>
      <c r="AM40" s="92">
        <f t="shared" si="2"/>
        <v>236704</v>
      </c>
      <c r="AN40" s="92">
        <f t="shared" si="2"/>
        <v>1897.6099999999997</v>
      </c>
      <c r="AO40" s="92">
        <v>180845</v>
      </c>
      <c r="AP40" s="92">
        <v>524.13</v>
      </c>
      <c r="AQ40" s="92">
        <v>0</v>
      </c>
      <c r="AR40" s="92">
        <v>0</v>
      </c>
      <c r="AS40" s="92">
        <v>0</v>
      </c>
      <c r="AT40" s="92">
        <v>0</v>
      </c>
      <c r="AU40" s="92">
        <v>2239</v>
      </c>
      <c r="AV40" s="92">
        <v>857.73</v>
      </c>
      <c r="AW40" s="92">
        <v>30687</v>
      </c>
      <c r="AX40" s="92">
        <v>982.34</v>
      </c>
      <c r="AY40" s="92">
        <v>508614</v>
      </c>
      <c r="AZ40" s="92">
        <v>5703.96</v>
      </c>
      <c r="BA40" s="92">
        <f t="shared" si="3"/>
        <v>541540</v>
      </c>
      <c r="BB40" s="92">
        <f t="shared" si="3"/>
        <v>7544.0300000000007</v>
      </c>
      <c r="BC40" s="92">
        <f t="shared" si="4"/>
        <v>778244</v>
      </c>
      <c r="BD40" s="92">
        <f t="shared" si="4"/>
        <v>9441.64</v>
      </c>
      <c r="BE40" s="46">
        <v>2391</v>
      </c>
    </row>
    <row r="41" spans="1:57" ht="26.25" customHeight="1">
      <c r="A41" s="92">
        <v>34</v>
      </c>
      <c r="B41" s="92" t="s">
        <v>44</v>
      </c>
      <c r="C41" s="92">
        <v>329</v>
      </c>
      <c r="D41" s="92">
        <v>2.54</v>
      </c>
      <c r="E41" s="92">
        <v>9355</v>
      </c>
      <c r="F41" s="92">
        <v>36.159999999999997</v>
      </c>
      <c r="G41" s="92">
        <v>0</v>
      </c>
      <c r="H41" s="92">
        <v>0</v>
      </c>
      <c r="I41" s="92">
        <v>20</v>
      </c>
      <c r="J41" s="92">
        <v>0.34</v>
      </c>
      <c r="K41" s="92">
        <v>0</v>
      </c>
      <c r="L41" s="92">
        <v>0</v>
      </c>
      <c r="M41" s="92">
        <f t="shared" si="0"/>
        <v>9704</v>
      </c>
      <c r="N41" s="92">
        <f t="shared" si="0"/>
        <v>39.04</v>
      </c>
      <c r="O41" s="92">
        <v>17746</v>
      </c>
      <c r="P41" s="92">
        <v>75.34</v>
      </c>
      <c r="Q41" s="92">
        <v>0</v>
      </c>
      <c r="R41" s="92">
        <v>0</v>
      </c>
      <c r="S41" s="92">
        <v>0</v>
      </c>
      <c r="T41" s="92">
        <v>0</v>
      </c>
      <c r="U41" s="92">
        <v>0</v>
      </c>
      <c r="V41" s="92">
        <v>0</v>
      </c>
      <c r="W41" s="92">
        <v>0</v>
      </c>
      <c r="X41" s="92">
        <v>0</v>
      </c>
      <c r="Y41" s="92">
        <f t="shared" si="1"/>
        <v>17746</v>
      </c>
      <c r="Z41" s="92">
        <f t="shared" si="1"/>
        <v>75.34</v>
      </c>
      <c r="AA41" s="92">
        <v>0</v>
      </c>
      <c r="AB41" s="92">
        <v>0</v>
      </c>
      <c r="AC41" s="92">
        <v>0</v>
      </c>
      <c r="AD41" s="92">
        <v>0</v>
      </c>
      <c r="AE41" s="92">
        <v>66</v>
      </c>
      <c r="AF41" s="92">
        <v>2.3199999999999998</v>
      </c>
      <c r="AG41" s="92">
        <v>0</v>
      </c>
      <c r="AH41" s="92">
        <v>0</v>
      </c>
      <c r="AI41" s="92">
        <v>0</v>
      </c>
      <c r="AJ41" s="92">
        <v>0</v>
      </c>
      <c r="AK41" s="92">
        <v>0</v>
      </c>
      <c r="AL41" s="92">
        <v>0</v>
      </c>
      <c r="AM41" s="92">
        <f t="shared" si="2"/>
        <v>27516</v>
      </c>
      <c r="AN41" s="92">
        <f t="shared" si="2"/>
        <v>116.69999999999999</v>
      </c>
      <c r="AO41" s="92">
        <v>0</v>
      </c>
      <c r="AP41" s="92">
        <v>0</v>
      </c>
      <c r="AQ41" s="92">
        <v>0</v>
      </c>
      <c r="AR41" s="92">
        <v>0</v>
      </c>
      <c r="AS41" s="92">
        <v>0</v>
      </c>
      <c r="AT41" s="92">
        <v>0</v>
      </c>
      <c r="AU41" s="92">
        <v>0</v>
      </c>
      <c r="AV41" s="92">
        <v>0</v>
      </c>
      <c r="AW41" s="92">
        <v>0</v>
      </c>
      <c r="AX41" s="92">
        <v>0</v>
      </c>
      <c r="AY41" s="92">
        <v>4449</v>
      </c>
      <c r="AZ41" s="92">
        <v>24.05</v>
      </c>
      <c r="BA41" s="92">
        <f t="shared" si="3"/>
        <v>4449</v>
      </c>
      <c r="BB41" s="92">
        <f t="shared" si="3"/>
        <v>24.05</v>
      </c>
      <c r="BC41" s="92">
        <f t="shared" si="4"/>
        <v>31965</v>
      </c>
      <c r="BD41" s="92">
        <f t="shared" si="4"/>
        <v>140.75</v>
      </c>
      <c r="BE41" s="46">
        <v>17746</v>
      </c>
    </row>
    <row r="42" spans="1:57" ht="26.25" customHeight="1">
      <c r="A42" s="92">
        <v>35</v>
      </c>
      <c r="B42" s="92" t="s">
        <v>45</v>
      </c>
      <c r="C42" s="92">
        <v>848013</v>
      </c>
      <c r="D42" s="92">
        <v>9400.17</v>
      </c>
      <c r="E42" s="92">
        <v>567596</v>
      </c>
      <c r="F42" s="92">
        <v>10540.79</v>
      </c>
      <c r="G42" s="92">
        <v>42744</v>
      </c>
      <c r="H42" s="92">
        <v>321.63</v>
      </c>
      <c r="I42" s="92">
        <v>491</v>
      </c>
      <c r="J42" s="92">
        <v>64.77</v>
      </c>
      <c r="K42" s="92">
        <v>4988</v>
      </c>
      <c r="L42" s="92">
        <v>108.54</v>
      </c>
      <c r="M42" s="92">
        <f t="shared" si="0"/>
        <v>1421088</v>
      </c>
      <c r="N42" s="92">
        <f t="shared" si="0"/>
        <v>20114.27</v>
      </c>
      <c r="O42" s="92">
        <v>205658</v>
      </c>
      <c r="P42" s="92">
        <v>1998.39</v>
      </c>
      <c r="Q42" s="92">
        <v>64</v>
      </c>
      <c r="R42" s="92">
        <v>130.91</v>
      </c>
      <c r="S42" s="92">
        <v>0</v>
      </c>
      <c r="T42" s="92">
        <v>0</v>
      </c>
      <c r="U42" s="92">
        <v>0</v>
      </c>
      <c r="V42" s="92">
        <v>0</v>
      </c>
      <c r="W42" s="92">
        <v>0</v>
      </c>
      <c r="X42" s="92">
        <v>0</v>
      </c>
      <c r="Y42" s="92">
        <f t="shared" si="1"/>
        <v>205722</v>
      </c>
      <c r="Z42" s="92">
        <f t="shared" si="1"/>
        <v>2129.3000000000002</v>
      </c>
      <c r="AA42" s="92">
        <v>0</v>
      </c>
      <c r="AB42" s="92">
        <v>0</v>
      </c>
      <c r="AC42" s="92">
        <v>11976</v>
      </c>
      <c r="AD42" s="92">
        <v>290.04000000000002</v>
      </c>
      <c r="AE42" s="92">
        <v>14413</v>
      </c>
      <c r="AF42" s="92">
        <v>1063.03</v>
      </c>
      <c r="AG42" s="92">
        <v>0</v>
      </c>
      <c r="AH42" s="92">
        <v>0</v>
      </c>
      <c r="AI42" s="92">
        <v>3012</v>
      </c>
      <c r="AJ42" s="92">
        <v>9.69</v>
      </c>
      <c r="AK42" s="92">
        <v>53</v>
      </c>
      <c r="AL42" s="92">
        <v>0.06</v>
      </c>
      <c r="AM42" s="92">
        <f t="shared" si="2"/>
        <v>1656264</v>
      </c>
      <c r="AN42" s="92">
        <f t="shared" si="2"/>
        <v>23606.39</v>
      </c>
      <c r="AO42" s="92">
        <v>1470679</v>
      </c>
      <c r="AP42" s="92">
        <v>15016.88</v>
      </c>
      <c r="AQ42" s="92">
        <v>0</v>
      </c>
      <c r="AR42" s="92">
        <v>0</v>
      </c>
      <c r="AS42" s="92">
        <v>134</v>
      </c>
      <c r="AT42" s="92">
        <v>22.68</v>
      </c>
      <c r="AU42" s="92">
        <v>1347</v>
      </c>
      <c r="AV42" s="92">
        <v>522.55999999999995</v>
      </c>
      <c r="AW42" s="92">
        <v>30831</v>
      </c>
      <c r="AX42" s="92">
        <v>554.72</v>
      </c>
      <c r="AY42" s="92">
        <v>18286</v>
      </c>
      <c r="AZ42" s="92">
        <v>694.78</v>
      </c>
      <c r="BA42" s="92">
        <f t="shared" si="3"/>
        <v>50598</v>
      </c>
      <c r="BB42" s="92">
        <f t="shared" si="3"/>
        <v>1794.74</v>
      </c>
      <c r="BC42" s="92">
        <f t="shared" si="4"/>
        <v>1706862</v>
      </c>
      <c r="BD42" s="92">
        <f t="shared" si="4"/>
        <v>25401.13</v>
      </c>
      <c r="BE42" s="46">
        <v>205722</v>
      </c>
    </row>
    <row r="43" spans="1:57" ht="26.25" customHeight="1">
      <c r="A43" s="92">
        <v>36</v>
      </c>
      <c r="B43" s="92" t="s">
        <v>46</v>
      </c>
      <c r="C43" s="92">
        <v>363834</v>
      </c>
      <c r="D43" s="92">
        <v>6765.51</v>
      </c>
      <c r="E43" s="92">
        <v>58819</v>
      </c>
      <c r="F43" s="92">
        <v>1113.83</v>
      </c>
      <c r="G43" s="92">
        <v>50046</v>
      </c>
      <c r="H43" s="92">
        <v>992.29</v>
      </c>
      <c r="I43" s="92">
        <v>17300</v>
      </c>
      <c r="J43" s="92">
        <v>491.58</v>
      </c>
      <c r="K43" s="92">
        <v>135</v>
      </c>
      <c r="L43" s="92">
        <v>6.08</v>
      </c>
      <c r="M43" s="92">
        <f t="shared" si="0"/>
        <v>440088</v>
      </c>
      <c r="N43" s="92">
        <f t="shared" si="0"/>
        <v>8377</v>
      </c>
      <c r="O43" s="92">
        <v>145925</v>
      </c>
      <c r="P43" s="92">
        <v>1599.71</v>
      </c>
      <c r="Q43" s="92">
        <v>5971</v>
      </c>
      <c r="R43" s="92">
        <v>246.23</v>
      </c>
      <c r="S43" s="92">
        <v>0</v>
      </c>
      <c r="T43" s="92">
        <v>0</v>
      </c>
      <c r="U43" s="92">
        <v>0</v>
      </c>
      <c r="V43" s="92">
        <v>0</v>
      </c>
      <c r="W43" s="92">
        <v>0</v>
      </c>
      <c r="X43" s="92">
        <v>0</v>
      </c>
      <c r="Y43" s="92">
        <f t="shared" si="1"/>
        <v>151896</v>
      </c>
      <c r="Z43" s="92">
        <f t="shared" si="1"/>
        <v>1845.94</v>
      </c>
      <c r="AA43" s="92">
        <v>0</v>
      </c>
      <c r="AB43" s="92">
        <v>0</v>
      </c>
      <c r="AC43" s="92">
        <v>7858</v>
      </c>
      <c r="AD43" s="92">
        <v>167.07</v>
      </c>
      <c r="AE43" s="92">
        <v>9423</v>
      </c>
      <c r="AF43" s="92">
        <v>601.89</v>
      </c>
      <c r="AG43" s="92">
        <v>0</v>
      </c>
      <c r="AH43" s="92">
        <v>0</v>
      </c>
      <c r="AI43" s="92">
        <v>1989</v>
      </c>
      <c r="AJ43" s="92">
        <v>3.51</v>
      </c>
      <c r="AK43" s="92">
        <v>15635</v>
      </c>
      <c r="AL43" s="92">
        <v>267.45999999999998</v>
      </c>
      <c r="AM43" s="92">
        <f t="shared" si="2"/>
        <v>626889</v>
      </c>
      <c r="AN43" s="92">
        <f t="shared" si="2"/>
        <v>11262.869999999999</v>
      </c>
      <c r="AO43" s="92">
        <v>375141</v>
      </c>
      <c r="AP43" s="92">
        <v>5829.85</v>
      </c>
      <c r="AQ43" s="92">
        <v>0</v>
      </c>
      <c r="AR43" s="92">
        <v>0</v>
      </c>
      <c r="AS43" s="92">
        <v>18</v>
      </c>
      <c r="AT43" s="92">
        <v>4.5</v>
      </c>
      <c r="AU43" s="92">
        <v>196</v>
      </c>
      <c r="AV43" s="92">
        <v>65.349999999999994</v>
      </c>
      <c r="AW43" s="92">
        <v>14058</v>
      </c>
      <c r="AX43" s="92">
        <v>272.85000000000002</v>
      </c>
      <c r="AY43" s="92">
        <v>122928</v>
      </c>
      <c r="AZ43" s="92">
        <v>1191.32</v>
      </c>
      <c r="BA43" s="92">
        <f t="shared" si="3"/>
        <v>137200</v>
      </c>
      <c r="BB43" s="92">
        <f t="shared" si="3"/>
        <v>1534.02</v>
      </c>
      <c r="BC43" s="92">
        <f t="shared" si="4"/>
        <v>764089</v>
      </c>
      <c r="BD43" s="92">
        <f t="shared" si="4"/>
        <v>12796.89</v>
      </c>
      <c r="BE43" s="46">
        <v>151896</v>
      </c>
    </row>
    <row r="44" spans="1:57" ht="26.25" customHeight="1">
      <c r="A44" s="92">
        <v>37</v>
      </c>
      <c r="B44" s="92" t="s">
        <v>47</v>
      </c>
      <c r="C44" s="92">
        <v>0</v>
      </c>
      <c r="D44" s="92">
        <v>0</v>
      </c>
      <c r="E44" s="92">
        <v>219747</v>
      </c>
      <c r="F44" s="92">
        <v>1417.13</v>
      </c>
      <c r="G44" s="92">
        <v>0</v>
      </c>
      <c r="H44" s="92">
        <v>0</v>
      </c>
      <c r="I44" s="92">
        <v>101745</v>
      </c>
      <c r="J44" s="92">
        <v>391.94</v>
      </c>
      <c r="K44" s="92">
        <v>111</v>
      </c>
      <c r="L44" s="92">
        <v>0.81</v>
      </c>
      <c r="M44" s="92">
        <f t="shared" si="0"/>
        <v>321603</v>
      </c>
      <c r="N44" s="92">
        <f t="shared" si="0"/>
        <v>1809.88</v>
      </c>
      <c r="O44" s="92">
        <v>0</v>
      </c>
      <c r="P44" s="92">
        <v>0</v>
      </c>
      <c r="Q44" s="92">
        <v>0</v>
      </c>
      <c r="R44" s="92">
        <v>0</v>
      </c>
      <c r="S44" s="92">
        <v>0</v>
      </c>
      <c r="T44" s="92">
        <v>0</v>
      </c>
      <c r="U44" s="92">
        <v>0</v>
      </c>
      <c r="V44" s="92">
        <v>0</v>
      </c>
      <c r="W44" s="92">
        <v>0</v>
      </c>
      <c r="X44" s="92">
        <v>0</v>
      </c>
      <c r="Y44" s="92">
        <f t="shared" si="1"/>
        <v>0</v>
      </c>
      <c r="Z44" s="92">
        <f t="shared" si="1"/>
        <v>0</v>
      </c>
      <c r="AA44" s="92">
        <v>0</v>
      </c>
      <c r="AB44" s="92">
        <v>0</v>
      </c>
      <c r="AC44" s="92">
        <v>0</v>
      </c>
      <c r="AD44" s="92">
        <v>0</v>
      </c>
      <c r="AE44" s="92">
        <v>0</v>
      </c>
      <c r="AF44" s="92">
        <v>0</v>
      </c>
      <c r="AG44" s="92">
        <v>0</v>
      </c>
      <c r="AH44" s="92">
        <v>0</v>
      </c>
      <c r="AI44" s="92">
        <v>0</v>
      </c>
      <c r="AJ44" s="92">
        <v>0</v>
      </c>
      <c r="AK44" s="92">
        <v>0</v>
      </c>
      <c r="AL44" s="92">
        <v>0</v>
      </c>
      <c r="AM44" s="92">
        <f t="shared" si="2"/>
        <v>321603</v>
      </c>
      <c r="AN44" s="92">
        <f t="shared" si="2"/>
        <v>1809.88</v>
      </c>
      <c r="AO44" s="92">
        <v>0</v>
      </c>
      <c r="AP44" s="92">
        <v>0</v>
      </c>
      <c r="AQ44" s="92">
        <v>0</v>
      </c>
      <c r="AR44" s="92">
        <v>0</v>
      </c>
      <c r="AS44" s="92">
        <v>0</v>
      </c>
      <c r="AT44" s="92">
        <v>0</v>
      </c>
      <c r="AU44" s="92">
        <v>0</v>
      </c>
      <c r="AV44" s="92">
        <v>0</v>
      </c>
      <c r="AW44" s="92">
        <v>0</v>
      </c>
      <c r="AX44" s="92">
        <v>0</v>
      </c>
      <c r="AY44" s="92">
        <v>0</v>
      </c>
      <c r="AZ44" s="92">
        <v>0</v>
      </c>
      <c r="BA44" s="92">
        <f t="shared" si="3"/>
        <v>0</v>
      </c>
      <c r="BB44" s="92">
        <f t="shared" si="3"/>
        <v>0</v>
      </c>
      <c r="BC44" s="92">
        <f t="shared" si="4"/>
        <v>321603</v>
      </c>
      <c r="BD44" s="92">
        <f t="shared" si="4"/>
        <v>1809.88</v>
      </c>
      <c r="BE44" s="46">
        <v>0</v>
      </c>
    </row>
    <row r="45" spans="1:57" ht="26.25" customHeight="1">
      <c r="A45" s="92">
        <v>38</v>
      </c>
      <c r="B45" s="92" t="s">
        <v>48</v>
      </c>
      <c r="C45" s="92">
        <v>2612248</v>
      </c>
      <c r="D45" s="92">
        <v>17621.75</v>
      </c>
      <c r="E45" s="92">
        <v>77591</v>
      </c>
      <c r="F45" s="92">
        <v>1299.69</v>
      </c>
      <c r="G45" s="92">
        <v>8367</v>
      </c>
      <c r="H45" s="92">
        <v>191.08</v>
      </c>
      <c r="I45" s="92">
        <v>41559</v>
      </c>
      <c r="J45" s="92">
        <v>701.52</v>
      </c>
      <c r="K45" s="92">
        <v>50</v>
      </c>
      <c r="L45" s="92">
        <v>2.14</v>
      </c>
      <c r="M45" s="92">
        <f t="shared" si="0"/>
        <v>2731448</v>
      </c>
      <c r="N45" s="92">
        <f t="shared" si="0"/>
        <v>19625.099999999999</v>
      </c>
      <c r="O45" s="92">
        <v>6764</v>
      </c>
      <c r="P45" s="92">
        <v>55.21</v>
      </c>
      <c r="Q45" s="92">
        <v>1216</v>
      </c>
      <c r="R45" s="92">
        <v>152.88</v>
      </c>
      <c r="S45" s="92">
        <v>498</v>
      </c>
      <c r="T45" s="92">
        <v>538.32000000000005</v>
      </c>
      <c r="U45" s="92">
        <v>0</v>
      </c>
      <c r="V45" s="92">
        <v>0</v>
      </c>
      <c r="W45" s="92">
        <v>635</v>
      </c>
      <c r="X45" s="92">
        <v>83.34</v>
      </c>
      <c r="Y45" s="92">
        <f t="shared" si="1"/>
        <v>9113</v>
      </c>
      <c r="Z45" s="92">
        <f t="shared" si="1"/>
        <v>829.75000000000011</v>
      </c>
      <c r="AA45" s="92">
        <v>0</v>
      </c>
      <c r="AB45" s="92">
        <v>0</v>
      </c>
      <c r="AC45" s="92">
        <v>94</v>
      </c>
      <c r="AD45" s="92">
        <v>1.97</v>
      </c>
      <c r="AE45" s="92">
        <v>9713</v>
      </c>
      <c r="AF45" s="92">
        <v>759.6</v>
      </c>
      <c r="AG45" s="92">
        <v>4</v>
      </c>
      <c r="AH45" s="92">
        <v>37.270000000000003</v>
      </c>
      <c r="AI45" s="92">
        <v>29</v>
      </c>
      <c r="AJ45" s="92">
        <v>0.7</v>
      </c>
      <c r="AK45" s="92">
        <v>202469</v>
      </c>
      <c r="AL45" s="92">
        <v>4588.25</v>
      </c>
      <c r="AM45" s="92">
        <f t="shared" si="2"/>
        <v>2952870</v>
      </c>
      <c r="AN45" s="92">
        <f t="shared" si="2"/>
        <v>25842.639999999999</v>
      </c>
      <c r="AO45" s="92">
        <v>246378</v>
      </c>
      <c r="AP45" s="92">
        <v>2282.3000000000002</v>
      </c>
      <c r="AQ45" s="92">
        <v>0</v>
      </c>
      <c r="AR45" s="92">
        <v>0</v>
      </c>
      <c r="AS45" s="92">
        <v>68</v>
      </c>
      <c r="AT45" s="92">
        <v>7.02</v>
      </c>
      <c r="AU45" s="92">
        <v>5399</v>
      </c>
      <c r="AV45" s="92">
        <v>1091.44</v>
      </c>
      <c r="AW45" s="92">
        <v>62500</v>
      </c>
      <c r="AX45" s="92">
        <v>1011.45</v>
      </c>
      <c r="AY45" s="92">
        <v>269797</v>
      </c>
      <c r="AZ45" s="92">
        <v>12734.45</v>
      </c>
      <c r="BA45" s="92">
        <f t="shared" si="3"/>
        <v>337764</v>
      </c>
      <c r="BB45" s="92">
        <f t="shared" si="3"/>
        <v>14844.36</v>
      </c>
      <c r="BC45" s="92">
        <f t="shared" si="4"/>
        <v>3290634</v>
      </c>
      <c r="BD45" s="92">
        <f t="shared" si="4"/>
        <v>40687</v>
      </c>
      <c r="BE45" s="46">
        <v>9113</v>
      </c>
    </row>
    <row r="46" spans="1:57" ht="26.25" customHeight="1">
      <c r="A46" s="92">
        <v>39</v>
      </c>
      <c r="B46" s="92" t="s">
        <v>49</v>
      </c>
      <c r="C46" s="92">
        <v>0</v>
      </c>
      <c r="D46" s="92">
        <v>0</v>
      </c>
      <c r="E46" s="92">
        <v>0</v>
      </c>
      <c r="F46" s="92">
        <v>0</v>
      </c>
      <c r="G46" s="92">
        <v>0</v>
      </c>
      <c r="H46" s="92">
        <v>0</v>
      </c>
      <c r="I46" s="92">
        <v>0</v>
      </c>
      <c r="J46" s="92">
        <v>0</v>
      </c>
      <c r="K46" s="92">
        <v>0</v>
      </c>
      <c r="L46" s="92">
        <v>0</v>
      </c>
      <c r="M46" s="92">
        <f t="shared" si="0"/>
        <v>0</v>
      </c>
      <c r="N46" s="92">
        <f t="shared" si="0"/>
        <v>0</v>
      </c>
      <c r="O46" s="92">
        <v>604</v>
      </c>
      <c r="P46" s="92">
        <v>102.19</v>
      </c>
      <c r="Q46" s="92">
        <v>2555</v>
      </c>
      <c r="R46" s="92">
        <v>1823.01</v>
      </c>
      <c r="S46" s="92">
        <v>68</v>
      </c>
      <c r="T46" s="92">
        <v>132.65</v>
      </c>
      <c r="U46" s="92">
        <v>0</v>
      </c>
      <c r="V46" s="92">
        <v>0</v>
      </c>
      <c r="W46" s="92">
        <v>116</v>
      </c>
      <c r="X46" s="92">
        <v>77.16</v>
      </c>
      <c r="Y46" s="92">
        <f t="shared" si="1"/>
        <v>3343</v>
      </c>
      <c r="Z46" s="92">
        <f t="shared" si="1"/>
        <v>2135.0099999999998</v>
      </c>
      <c r="AA46" s="92">
        <v>0</v>
      </c>
      <c r="AB46" s="92">
        <v>0</v>
      </c>
      <c r="AC46" s="92">
        <v>0</v>
      </c>
      <c r="AD46" s="92">
        <v>0</v>
      </c>
      <c r="AE46" s="92">
        <v>0</v>
      </c>
      <c r="AF46" s="92">
        <v>0</v>
      </c>
      <c r="AG46" s="92">
        <v>0</v>
      </c>
      <c r="AH46" s="92">
        <v>0</v>
      </c>
      <c r="AI46" s="92">
        <v>0</v>
      </c>
      <c r="AJ46" s="92">
        <v>0</v>
      </c>
      <c r="AK46" s="92">
        <v>0</v>
      </c>
      <c r="AL46" s="92">
        <v>0</v>
      </c>
      <c r="AM46" s="92">
        <f t="shared" si="2"/>
        <v>3343</v>
      </c>
      <c r="AN46" s="92">
        <f t="shared" si="2"/>
        <v>2135.0099999999998</v>
      </c>
      <c r="AO46" s="92">
        <v>0</v>
      </c>
      <c r="AP46" s="92">
        <v>0</v>
      </c>
      <c r="AQ46" s="92">
        <v>0</v>
      </c>
      <c r="AR46" s="92">
        <v>0</v>
      </c>
      <c r="AS46" s="92">
        <v>0</v>
      </c>
      <c r="AT46" s="92">
        <v>0</v>
      </c>
      <c r="AU46" s="92">
        <v>0</v>
      </c>
      <c r="AV46" s="92">
        <v>0</v>
      </c>
      <c r="AW46" s="92">
        <v>0</v>
      </c>
      <c r="AX46" s="92">
        <v>0</v>
      </c>
      <c r="AY46" s="92">
        <v>0</v>
      </c>
      <c r="AZ46" s="92">
        <v>0</v>
      </c>
      <c r="BA46" s="92">
        <f t="shared" si="3"/>
        <v>0</v>
      </c>
      <c r="BB46" s="92">
        <f t="shared" si="3"/>
        <v>0</v>
      </c>
      <c r="BC46" s="92">
        <f t="shared" si="4"/>
        <v>3343</v>
      </c>
      <c r="BD46" s="92">
        <f t="shared" si="4"/>
        <v>2135.0099999999998</v>
      </c>
      <c r="BE46" s="46">
        <v>3343</v>
      </c>
    </row>
    <row r="47" spans="1:57" ht="26.25" customHeight="1">
      <c r="A47" s="92">
        <v>40</v>
      </c>
      <c r="B47" s="92" t="s">
        <v>50</v>
      </c>
      <c r="C47" s="92">
        <v>0</v>
      </c>
      <c r="D47" s="92">
        <v>0</v>
      </c>
      <c r="E47" s="92">
        <v>0</v>
      </c>
      <c r="F47" s="92">
        <v>0</v>
      </c>
      <c r="G47" s="92">
        <v>0</v>
      </c>
      <c r="H47" s="92">
        <v>0</v>
      </c>
      <c r="I47" s="92">
        <v>4</v>
      </c>
      <c r="J47" s="92">
        <v>0</v>
      </c>
      <c r="K47" s="92">
        <v>0</v>
      </c>
      <c r="L47" s="92">
        <v>0</v>
      </c>
      <c r="M47" s="92">
        <f t="shared" si="0"/>
        <v>4</v>
      </c>
      <c r="N47" s="92">
        <f t="shared" si="0"/>
        <v>0</v>
      </c>
      <c r="O47" s="92">
        <v>9588</v>
      </c>
      <c r="P47" s="92">
        <v>538.78</v>
      </c>
      <c r="Q47" s="92">
        <v>0</v>
      </c>
      <c r="R47" s="92">
        <v>0</v>
      </c>
      <c r="S47" s="92">
        <v>100</v>
      </c>
      <c r="T47" s="92">
        <v>4.25</v>
      </c>
      <c r="U47" s="92">
        <v>0</v>
      </c>
      <c r="V47" s="92">
        <v>0</v>
      </c>
      <c r="W47" s="92">
        <v>0</v>
      </c>
      <c r="X47" s="92">
        <v>0</v>
      </c>
      <c r="Y47" s="92">
        <f t="shared" si="1"/>
        <v>9688</v>
      </c>
      <c r="Z47" s="92">
        <f t="shared" si="1"/>
        <v>543.03</v>
      </c>
      <c r="AA47" s="92">
        <v>0</v>
      </c>
      <c r="AB47" s="92">
        <v>0</v>
      </c>
      <c r="AC47" s="92">
        <v>0</v>
      </c>
      <c r="AD47" s="92">
        <v>0</v>
      </c>
      <c r="AE47" s="92">
        <v>0</v>
      </c>
      <c r="AF47" s="92">
        <v>0</v>
      </c>
      <c r="AG47" s="92">
        <v>0</v>
      </c>
      <c r="AH47" s="92">
        <v>0</v>
      </c>
      <c r="AI47" s="92">
        <v>0</v>
      </c>
      <c r="AJ47" s="92">
        <v>0</v>
      </c>
      <c r="AK47" s="92">
        <v>97127</v>
      </c>
      <c r="AL47" s="92">
        <v>32.93</v>
      </c>
      <c r="AM47" s="92">
        <f t="shared" si="2"/>
        <v>106819</v>
      </c>
      <c r="AN47" s="92">
        <f t="shared" si="2"/>
        <v>575.95999999999992</v>
      </c>
      <c r="AO47" s="92">
        <v>170481</v>
      </c>
      <c r="AP47" s="92">
        <v>63.78</v>
      </c>
      <c r="AQ47" s="92">
        <v>0</v>
      </c>
      <c r="AR47" s="92">
        <v>0</v>
      </c>
      <c r="AS47" s="92">
        <v>0</v>
      </c>
      <c r="AT47" s="92">
        <v>0</v>
      </c>
      <c r="AU47" s="92">
        <v>0</v>
      </c>
      <c r="AV47" s="92">
        <v>0</v>
      </c>
      <c r="AW47" s="92">
        <v>0</v>
      </c>
      <c r="AX47" s="92">
        <v>0</v>
      </c>
      <c r="AY47" s="92">
        <v>223</v>
      </c>
      <c r="AZ47" s="92">
        <v>3.5</v>
      </c>
      <c r="BA47" s="92">
        <f t="shared" si="3"/>
        <v>223</v>
      </c>
      <c r="BB47" s="92">
        <f t="shared" si="3"/>
        <v>3.5</v>
      </c>
      <c r="BC47" s="92">
        <f t="shared" si="4"/>
        <v>107042</v>
      </c>
      <c r="BD47" s="92">
        <f t="shared" si="4"/>
        <v>579.45999999999992</v>
      </c>
      <c r="BE47" s="46">
        <v>9688</v>
      </c>
    </row>
    <row r="48" spans="1:57" ht="26.25" customHeight="1">
      <c r="A48" s="92">
        <v>41</v>
      </c>
      <c r="B48" s="92" t="s">
        <v>51</v>
      </c>
      <c r="C48" s="92">
        <v>86</v>
      </c>
      <c r="D48" s="92">
        <v>1.6</v>
      </c>
      <c r="E48" s="92">
        <v>179738</v>
      </c>
      <c r="F48" s="92">
        <v>493.6</v>
      </c>
      <c r="G48" s="92">
        <v>174595</v>
      </c>
      <c r="H48" s="92">
        <v>479.51</v>
      </c>
      <c r="I48" s="92">
        <v>0</v>
      </c>
      <c r="J48" s="92">
        <v>0</v>
      </c>
      <c r="K48" s="92">
        <v>0</v>
      </c>
      <c r="L48" s="92">
        <v>0</v>
      </c>
      <c r="M48" s="92">
        <f t="shared" si="0"/>
        <v>179824</v>
      </c>
      <c r="N48" s="92">
        <f t="shared" si="0"/>
        <v>495.20000000000005</v>
      </c>
      <c r="O48" s="92">
        <v>15421</v>
      </c>
      <c r="P48" s="92">
        <v>122.15</v>
      </c>
      <c r="Q48" s="92">
        <v>56</v>
      </c>
      <c r="R48" s="92">
        <v>11.57</v>
      </c>
      <c r="S48" s="92">
        <v>2</v>
      </c>
      <c r="T48" s="92">
        <v>2.2599999999999998</v>
      </c>
      <c r="U48" s="92">
        <v>0</v>
      </c>
      <c r="V48" s="92">
        <v>0</v>
      </c>
      <c r="W48" s="92">
        <v>0</v>
      </c>
      <c r="X48" s="92">
        <v>0</v>
      </c>
      <c r="Y48" s="92">
        <f t="shared" si="1"/>
        <v>15479</v>
      </c>
      <c r="Z48" s="92">
        <f t="shared" si="1"/>
        <v>135.97999999999999</v>
      </c>
      <c r="AA48" s="92">
        <v>0</v>
      </c>
      <c r="AB48" s="92">
        <v>0</v>
      </c>
      <c r="AC48" s="92">
        <v>0</v>
      </c>
      <c r="AD48" s="92">
        <v>0</v>
      </c>
      <c r="AE48" s="92">
        <v>20115</v>
      </c>
      <c r="AF48" s="92">
        <v>224.52</v>
      </c>
      <c r="AG48" s="92">
        <v>0</v>
      </c>
      <c r="AH48" s="92">
        <v>0</v>
      </c>
      <c r="AI48" s="92">
        <v>0</v>
      </c>
      <c r="AJ48" s="92">
        <v>0</v>
      </c>
      <c r="AK48" s="92">
        <v>232980</v>
      </c>
      <c r="AL48" s="92">
        <v>585.91999999999996</v>
      </c>
      <c r="AM48" s="92">
        <f t="shared" si="2"/>
        <v>448398</v>
      </c>
      <c r="AN48" s="92">
        <f t="shared" si="2"/>
        <v>1441.62</v>
      </c>
      <c r="AO48" s="92">
        <v>427217</v>
      </c>
      <c r="AP48" s="92">
        <v>1148.01</v>
      </c>
      <c r="AQ48" s="92">
        <v>0</v>
      </c>
      <c r="AR48" s="92">
        <v>0</v>
      </c>
      <c r="AS48" s="92">
        <v>0</v>
      </c>
      <c r="AT48" s="92">
        <v>0</v>
      </c>
      <c r="AU48" s="92">
        <v>2907</v>
      </c>
      <c r="AV48" s="92">
        <v>263.68</v>
      </c>
      <c r="AW48" s="92">
        <v>2872</v>
      </c>
      <c r="AX48" s="92">
        <v>43.85</v>
      </c>
      <c r="AY48" s="92">
        <v>81322</v>
      </c>
      <c r="AZ48" s="92">
        <v>626.74</v>
      </c>
      <c r="BA48" s="92">
        <f t="shared" si="3"/>
        <v>87101</v>
      </c>
      <c r="BB48" s="92">
        <f t="shared" si="3"/>
        <v>934.27</v>
      </c>
      <c r="BC48" s="92">
        <f t="shared" si="4"/>
        <v>535499</v>
      </c>
      <c r="BD48" s="92">
        <f t="shared" si="4"/>
        <v>2375.89</v>
      </c>
      <c r="BE48" s="46">
        <v>15479</v>
      </c>
    </row>
    <row r="49" spans="1:57" ht="26.25" customHeight="1">
      <c r="A49" s="92">
        <v>42</v>
      </c>
      <c r="B49" s="92" t="s">
        <v>52</v>
      </c>
      <c r="C49" s="92">
        <v>0</v>
      </c>
      <c r="D49" s="92">
        <v>0</v>
      </c>
      <c r="E49" s="92">
        <v>55317</v>
      </c>
      <c r="F49" s="92">
        <v>123.81</v>
      </c>
      <c r="G49" s="92">
        <v>52898</v>
      </c>
      <c r="H49" s="92">
        <v>117.97</v>
      </c>
      <c r="I49" s="92">
        <v>103</v>
      </c>
      <c r="J49" s="92">
        <v>0.25</v>
      </c>
      <c r="K49" s="92">
        <v>4615</v>
      </c>
      <c r="L49" s="92">
        <v>10.14</v>
      </c>
      <c r="M49" s="92">
        <f t="shared" si="0"/>
        <v>60035</v>
      </c>
      <c r="N49" s="92">
        <f t="shared" si="0"/>
        <v>134.19999999999999</v>
      </c>
      <c r="O49" s="92">
        <v>295</v>
      </c>
      <c r="P49" s="92">
        <v>1.45</v>
      </c>
      <c r="Q49" s="92">
        <v>6</v>
      </c>
      <c r="R49" s="92">
        <v>0.22</v>
      </c>
      <c r="S49" s="92">
        <v>0</v>
      </c>
      <c r="T49" s="92">
        <v>0</v>
      </c>
      <c r="U49" s="92">
        <v>0</v>
      </c>
      <c r="V49" s="92">
        <v>0</v>
      </c>
      <c r="W49" s="92">
        <v>0</v>
      </c>
      <c r="X49" s="92">
        <v>0</v>
      </c>
      <c r="Y49" s="92">
        <f t="shared" si="1"/>
        <v>301</v>
      </c>
      <c r="Z49" s="92">
        <f t="shared" si="1"/>
        <v>1.67</v>
      </c>
      <c r="AA49" s="92">
        <v>0</v>
      </c>
      <c r="AB49" s="92">
        <v>0</v>
      </c>
      <c r="AC49" s="92">
        <v>0</v>
      </c>
      <c r="AD49" s="92">
        <v>0</v>
      </c>
      <c r="AE49" s="92">
        <v>59</v>
      </c>
      <c r="AF49" s="92">
        <v>2.23</v>
      </c>
      <c r="AG49" s="92">
        <v>0</v>
      </c>
      <c r="AH49" s="92">
        <v>0</v>
      </c>
      <c r="AI49" s="92">
        <v>0</v>
      </c>
      <c r="AJ49" s="92">
        <v>0</v>
      </c>
      <c r="AK49" s="92">
        <v>88238</v>
      </c>
      <c r="AL49" s="92">
        <v>179.66</v>
      </c>
      <c r="AM49" s="92">
        <f t="shared" si="2"/>
        <v>148633</v>
      </c>
      <c r="AN49" s="92">
        <f t="shared" si="2"/>
        <v>317.76</v>
      </c>
      <c r="AO49" s="92">
        <v>100447</v>
      </c>
      <c r="AP49" s="92">
        <v>197.48</v>
      </c>
      <c r="AQ49" s="92">
        <v>0</v>
      </c>
      <c r="AR49" s="92">
        <v>0</v>
      </c>
      <c r="AS49" s="92">
        <v>0</v>
      </c>
      <c r="AT49" s="92">
        <v>0</v>
      </c>
      <c r="AU49" s="92">
        <v>0</v>
      </c>
      <c r="AV49" s="92">
        <v>0</v>
      </c>
      <c r="AW49" s="92">
        <v>152</v>
      </c>
      <c r="AX49" s="92">
        <v>1.66</v>
      </c>
      <c r="AY49" s="92">
        <v>20609</v>
      </c>
      <c r="AZ49" s="92">
        <v>13.25</v>
      </c>
      <c r="BA49" s="92">
        <f t="shared" si="3"/>
        <v>20761</v>
      </c>
      <c r="BB49" s="92">
        <f t="shared" si="3"/>
        <v>14.91</v>
      </c>
      <c r="BC49" s="92">
        <f t="shared" si="4"/>
        <v>169394</v>
      </c>
      <c r="BD49" s="92">
        <f t="shared" si="4"/>
        <v>332.67</v>
      </c>
      <c r="BE49" s="46">
        <v>301</v>
      </c>
    </row>
    <row r="50" spans="1:57" ht="26.25" customHeight="1">
      <c r="A50" s="92">
        <v>43</v>
      </c>
      <c r="B50" s="92" t="s">
        <v>53</v>
      </c>
      <c r="C50" s="92">
        <v>0</v>
      </c>
      <c r="D50" s="92">
        <v>0</v>
      </c>
      <c r="E50" s="92">
        <v>86123</v>
      </c>
      <c r="F50" s="92">
        <v>254.67</v>
      </c>
      <c r="G50" s="92">
        <v>86123</v>
      </c>
      <c r="H50" s="92">
        <v>254.67</v>
      </c>
      <c r="I50" s="92">
        <v>0</v>
      </c>
      <c r="J50" s="92">
        <v>0</v>
      </c>
      <c r="K50" s="92">
        <v>0</v>
      </c>
      <c r="L50" s="92">
        <v>0</v>
      </c>
      <c r="M50" s="92">
        <f t="shared" si="0"/>
        <v>86123</v>
      </c>
      <c r="N50" s="92">
        <f t="shared" si="0"/>
        <v>254.67</v>
      </c>
      <c r="O50" s="92">
        <v>17016</v>
      </c>
      <c r="P50" s="92">
        <v>50.43</v>
      </c>
      <c r="Q50" s="92">
        <v>0</v>
      </c>
      <c r="R50" s="92">
        <v>0</v>
      </c>
      <c r="S50" s="92">
        <v>0</v>
      </c>
      <c r="T50" s="92">
        <v>0</v>
      </c>
      <c r="U50" s="92">
        <v>0</v>
      </c>
      <c r="V50" s="92">
        <v>0</v>
      </c>
      <c r="W50" s="92">
        <v>0</v>
      </c>
      <c r="X50" s="92">
        <v>0</v>
      </c>
      <c r="Y50" s="92">
        <f t="shared" si="1"/>
        <v>17016</v>
      </c>
      <c r="Z50" s="92">
        <f t="shared" si="1"/>
        <v>50.43</v>
      </c>
      <c r="AA50" s="92">
        <v>0</v>
      </c>
      <c r="AB50" s="92">
        <v>0</v>
      </c>
      <c r="AC50" s="92">
        <v>211</v>
      </c>
      <c r="AD50" s="92">
        <v>0.28000000000000003</v>
      </c>
      <c r="AE50" s="92">
        <v>150</v>
      </c>
      <c r="AF50" s="92">
        <v>1.9</v>
      </c>
      <c r="AG50" s="92">
        <v>0</v>
      </c>
      <c r="AH50" s="92">
        <v>0</v>
      </c>
      <c r="AI50" s="92">
        <v>0</v>
      </c>
      <c r="AJ50" s="92">
        <v>0</v>
      </c>
      <c r="AK50" s="92">
        <v>25783</v>
      </c>
      <c r="AL50" s="92">
        <v>73.05</v>
      </c>
      <c r="AM50" s="92">
        <f t="shared" si="2"/>
        <v>129283</v>
      </c>
      <c r="AN50" s="92">
        <f t="shared" si="2"/>
        <v>380.32999999999993</v>
      </c>
      <c r="AO50" s="92">
        <v>129141</v>
      </c>
      <c r="AP50" s="92">
        <v>376.06</v>
      </c>
      <c r="AQ50" s="92">
        <v>0</v>
      </c>
      <c r="AR50" s="92">
        <v>0</v>
      </c>
      <c r="AS50" s="92">
        <v>0</v>
      </c>
      <c r="AT50" s="92">
        <v>0</v>
      </c>
      <c r="AU50" s="92">
        <v>0</v>
      </c>
      <c r="AV50" s="92">
        <v>0</v>
      </c>
      <c r="AW50" s="92">
        <v>0</v>
      </c>
      <c r="AX50" s="92">
        <v>0</v>
      </c>
      <c r="AY50" s="92">
        <v>1691</v>
      </c>
      <c r="AZ50" s="92">
        <v>43.61</v>
      </c>
      <c r="BA50" s="92">
        <f t="shared" si="3"/>
        <v>1691</v>
      </c>
      <c r="BB50" s="92">
        <f t="shared" si="3"/>
        <v>43.61</v>
      </c>
      <c r="BC50" s="92">
        <f t="shared" si="4"/>
        <v>130974</v>
      </c>
      <c r="BD50" s="92">
        <f t="shared" si="4"/>
        <v>423.93999999999994</v>
      </c>
      <c r="BE50" s="46">
        <v>17016</v>
      </c>
    </row>
    <row r="51" spans="1:57" ht="26.25" customHeight="1">
      <c r="A51" s="92">
        <v>44</v>
      </c>
      <c r="B51" s="92" t="s">
        <v>54</v>
      </c>
      <c r="C51" s="92">
        <v>0</v>
      </c>
      <c r="D51" s="92">
        <v>0</v>
      </c>
      <c r="E51" s="92">
        <v>56832</v>
      </c>
      <c r="F51" s="92">
        <v>214.04</v>
      </c>
      <c r="G51" s="92">
        <v>36986</v>
      </c>
      <c r="H51" s="92">
        <v>151.59</v>
      </c>
      <c r="I51" s="92">
        <v>0</v>
      </c>
      <c r="J51" s="92">
        <v>0</v>
      </c>
      <c r="K51" s="92">
        <v>0</v>
      </c>
      <c r="L51" s="92">
        <v>0</v>
      </c>
      <c r="M51" s="92">
        <f t="shared" si="0"/>
        <v>56832</v>
      </c>
      <c r="N51" s="92">
        <f t="shared" si="0"/>
        <v>214.04</v>
      </c>
      <c r="O51" s="92">
        <v>3609</v>
      </c>
      <c r="P51" s="92">
        <v>215.63</v>
      </c>
      <c r="Q51" s="92">
        <v>36</v>
      </c>
      <c r="R51" s="92">
        <v>46.83</v>
      </c>
      <c r="S51" s="92">
        <v>5</v>
      </c>
      <c r="T51" s="92">
        <v>2.57</v>
      </c>
      <c r="U51" s="92">
        <v>0</v>
      </c>
      <c r="V51" s="92">
        <v>0</v>
      </c>
      <c r="W51" s="92">
        <v>0</v>
      </c>
      <c r="X51" s="92">
        <v>0</v>
      </c>
      <c r="Y51" s="92">
        <f t="shared" si="1"/>
        <v>3650</v>
      </c>
      <c r="Z51" s="92">
        <f t="shared" si="1"/>
        <v>265.02999999999997</v>
      </c>
      <c r="AA51" s="92">
        <v>0</v>
      </c>
      <c r="AB51" s="92">
        <v>0</v>
      </c>
      <c r="AC51" s="92">
        <v>0</v>
      </c>
      <c r="AD51" s="92">
        <v>0</v>
      </c>
      <c r="AE51" s="92">
        <v>3225</v>
      </c>
      <c r="AF51" s="92">
        <v>144.13</v>
      </c>
      <c r="AG51" s="92">
        <v>0</v>
      </c>
      <c r="AH51" s="92">
        <v>0</v>
      </c>
      <c r="AI51" s="92">
        <v>0</v>
      </c>
      <c r="AJ51" s="92">
        <v>0</v>
      </c>
      <c r="AK51" s="92">
        <v>170635</v>
      </c>
      <c r="AL51" s="92">
        <v>540.94000000000005</v>
      </c>
      <c r="AM51" s="92">
        <f t="shared" si="2"/>
        <v>234342</v>
      </c>
      <c r="AN51" s="92">
        <f t="shared" si="2"/>
        <v>1164.1399999999999</v>
      </c>
      <c r="AO51" s="92">
        <v>213730</v>
      </c>
      <c r="AP51" s="92">
        <v>694.65</v>
      </c>
      <c r="AQ51" s="92">
        <v>0</v>
      </c>
      <c r="AR51" s="92">
        <v>0</v>
      </c>
      <c r="AS51" s="92">
        <v>0</v>
      </c>
      <c r="AT51" s="92">
        <v>0</v>
      </c>
      <c r="AU51" s="92">
        <v>1878</v>
      </c>
      <c r="AV51" s="92">
        <v>294.23</v>
      </c>
      <c r="AW51" s="92">
        <v>0</v>
      </c>
      <c r="AX51" s="92">
        <v>0</v>
      </c>
      <c r="AY51" s="92">
        <v>19168</v>
      </c>
      <c r="AZ51" s="92">
        <v>482.17</v>
      </c>
      <c r="BA51" s="92">
        <f t="shared" si="3"/>
        <v>21046</v>
      </c>
      <c r="BB51" s="92">
        <f t="shared" si="3"/>
        <v>776.40000000000009</v>
      </c>
      <c r="BC51" s="92">
        <f t="shared" si="4"/>
        <v>255388</v>
      </c>
      <c r="BD51" s="92">
        <f t="shared" si="4"/>
        <v>1940.54</v>
      </c>
      <c r="BE51" s="46">
        <v>3650</v>
      </c>
    </row>
    <row r="52" spans="1:57" ht="26.25" customHeight="1">
      <c r="A52" s="92">
        <v>45</v>
      </c>
      <c r="B52" s="92" t="s">
        <v>55</v>
      </c>
      <c r="C52" s="92">
        <v>0</v>
      </c>
      <c r="D52" s="92">
        <v>0</v>
      </c>
      <c r="E52" s="92">
        <v>0</v>
      </c>
      <c r="F52" s="92">
        <v>0</v>
      </c>
      <c r="G52" s="92">
        <v>0</v>
      </c>
      <c r="H52" s="92">
        <v>0</v>
      </c>
      <c r="I52" s="92">
        <v>0</v>
      </c>
      <c r="J52" s="92">
        <v>0</v>
      </c>
      <c r="K52" s="92">
        <v>0</v>
      </c>
      <c r="L52" s="92">
        <v>0</v>
      </c>
      <c r="M52" s="92">
        <f t="shared" si="0"/>
        <v>0</v>
      </c>
      <c r="N52" s="92">
        <f t="shared" si="0"/>
        <v>0</v>
      </c>
      <c r="O52" s="92">
        <v>0</v>
      </c>
      <c r="P52" s="92">
        <v>0</v>
      </c>
      <c r="Q52" s="92">
        <v>0</v>
      </c>
      <c r="R52" s="92">
        <v>0</v>
      </c>
      <c r="S52" s="92">
        <v>0</v>
      </c>
      <c r="T52" s="92">
        <v>0</v>
      </c>
      <c r="U52" s="92">
        <v>0</v>
      </c>
      <c r="V52" s="92">
        <v>0</v>
      </c>
      <c r="W52" s="92">
        <v>0</v>
      </c>
      <c r="X52" s="92">
        <v>0</v>
      </c>
      <c r="Y52" s="92">
        <f t="shared" si="1"/>
        <v>0</v>
      </c>
      <c r="Z52" s="92">
        <f t="shared" si="1"/>
        <v>0</v>
      </c>
      <c r="AA52" s="92">
        <v>0</v>
      </c>
      <c r="AB52" s="92">
        <v>0</v>
      </c>
      <c r="AC52" s="92">
        <v>0</v>
      </c>
      <c r="AD52" s="92">
        <v>0</v>
      </c>
      <c r="AE52" s="92">
        <v>0</v>
      </c>
      <c r="AF52" s="92">
        <v>0</v>
      </c>
      <c r="AG52" s="92">
        <v>0</v>
      </c>
      <c r="AH52" s="92">
        <v>0</v>
      </c>
      <c r="AI52" s="92">
        <v>0</v>
      </c>
      <c r="AJ52" s="92">
        <v>0</v>
      </c>
      <c r="AK52" s="92">
        <v>0</v>
      </c>
      <c r="AL52" s="92">
        <v>0</v>
      </c>
      <c r="AM52" s="92">
        <f t="shared" si="2"/>
        <v>0</v>
      </c>
      <c r="AN52" s="92">
        <f t="shared" si="2"/>
        <v>0</v>
      </c>
      <c r="AO52" s="92">
        <v>0</v>
      </c>
      <c r="AP52" s="92">
        <v>0</v>
      </c>
      <c r="AQ52" s="92">
        <v>0</v>
      </c>
      <c r="AR52" s="92">
        <v>0</v>
      </c>
      <c r="AS52" s="92">
        <v>0</v>
      </c>
      <c r="AT52" s="92">
        <v>0</v>
      </c>
      <c r="AU52" s="92">
        <v>0</v>
      </c>
      <c r="AV52" s="92">
        <v>0</v>
      </c>
      <c r="AW52" s="92">
        <v>0</v>
      </c>
      <c r="AX52" s="92">
        <v>0</v>
      </c>
      <c r="AY52" s="92">
        <v>7</v>
      </c>
      <c r="AZ52" s="92">
        <v>0.84</v>
      </c>
      <c r="BA52" s="92">
        <f t="shared" si="3"/>
        <v>7</v>
      </c>
      <c r="BB52" s="92">
        <f t="shared" si="3"/>
        <v>0.84</v>
      </c>
      <c r="BC52" s="92">
        <f t="shared" si="4"/>
        <v>7</v>
      </c>
      <c r="BD52" s="92">
        <f t="shared" si="4"/>
        <v>0.84</v>
      </c>
      <c r="BE52" s="46">
        <v>0</v>
      </c>
    </row>
    <row r="53" spans="1:57" ht="26.25" customHeight="1">
      <c r="A53" s="92">
        <v>46</v>
      </c>
      <c r="B53" s="92" t="s">
        <v>56</v>
      </c>
      <c r="C53" s="92">
        <v>0</v>
      </c>
      <c r="D53" s="92">
        <v>0</v>
      </c>
      <c r="E53" s="92">
        <v>282932</v>
      </c>
      <c r="F53" s="92">
        <v>595.64</v>
      </c>
      <c r="G53" s="92">
        <v>0</v>
      </c>
      <c r="H53" s="92">
        <v>0</v>
      </c>
      <c r="I53" s="92">
        <v>0</v>
      </c>
      <c r="J53" s="92">
        <v>0</v>
      </c>
      <c r="K53" s="92">
        <v>0</v>
      </c>
      <c r="L53" s="92">
        <v>0</v>
      </c>
      <c r="M53" s="92">
        <f t="shared" si="0"/>
        <v>282932</v>
      </c>
      <c r="N53" s="92">
        <f t="shared" si="0"/>
        <v>595.64</v>
      </c>
      <c r="O53" s="92">
        <v>0</v>
      </c>
      <c r="P53" s="92">
        <v>0</v>
      </c>
      <c r="Q53" s="92">
        <v>0</v>
      </c>
      <c r="R53" s="92">
        <v>0</v>
      </c>
      <c r="S53" s="92">
        <v>0</v>
      </c>
      <c r="T53" s="92">
        <v>0</v>
      </c>
      <c r="U53" s="92">
        <v>0</v>
      </c>
      <c r="V53" s="92">
        <v>0</v>
      </c>
      <c r="W53" s="92">
        <v>0</v>
      </c>
      <c r="X53" s="92">
        <v>0</v>
      </c>
      <c r="Y53" s="92">
        <f t="shared" si="1"/>
        <v>0</v>
      </c>
      <c r="Z53" s="92">
        <f t="shared" si="1"/>
        <v>0</v>
      </c>
      <c r="AA53" s="92">
        <v>0</v>
      </c>
      <c r="AB53" s="92">
        <v>0</v>
      </c>
      <c r="AC53" s="92">
        <v>0</v>
      </c>
      <c r="AD53" s="92">
        <v>0</v>
      </c>
      <c r="AE53" s="92">
        <v>0</v>
      </c>
      <c r="AF53" s="92">
        <v>0</v>
      </c>
      <c r="AG53" s="92">
        <v>0</v>
      </c>
      <c r="AH53" s="92">
        <v>0</v>
      </c>
      <c r="AI53" s="92">
        <v>0</v>
      </c>
      <c r="AJ53" s="92">
        <v>0</v>
      </c>
      <c r="AK53" s="92">
        <v>111111</v>
      </c>
      <c r="AL53" s="92">
        <v>233.35</v>
      </c>
      <c r="AM53" s="92">
        <f t="shared" si="2"/>
        <v>394043</v>
      </c>
      <c r="AN53" s="92">
        <f t="shared" si="2"/>
        <v>828.99</v>
      </c>
      <c r="AO53" s="92">
        <v>3722</v>
      </c>
      <c r="AP53" s="92">
        <v>135.76</v>
      </c>
      <c r="AQ53" s="92">
        <v>0</v>
      </c>
      <c r="AR53" s="92">
        <v>0</v>
      </c>
      <c r="AS53" s="92">
        <v>0</v>
      </c>
      <c r="AT53" s="92">
        <v>0</v>
      </c>
      <c r="AU53" s="92">
        <v>0</v>
      </c>
      <c r="AV53" s="92">
        <v>0</v>
      </c>
      <c r="AW53" s="92">
        <v>0</v>
      </c>
      <c r="AX53" s="92">
        <v>0</v>
      </c>
      <c r="AY53" s="92">
        <v>3722</v>
      </c>
      <c r="AZ53" s="92">
        <v>135.76</v>
      </c>
      <c r="BA53" s="92">
        <f t="shared" si="3"/>
        <v>3722</v>
      </c>
      <c r="BB53" s="92">
        <f t="shared" si="3"/>
        <v>135.76</v>
      </c>
      <c r="BC53" s="92">
        <f t="shared" si="4"/>
        <v>397765</v>
      </c>
      <c r="BD53" s="92">
        <f t="shared" si="4"/>
        <v>964.75</v>
      </c>
      <c r="BE53" s="46">
        <v>0</v>
      </c>
    </row>
    <row r="54" spans="1:57" ht="26.25" customHeight="1">
      <c r="A54" s="92">
        <v>47</v>
      </c>
      <c r="B54" s="92" t="s">
        <v>57</v>
      </c>
      <c r="C54" s="92">
        <v>0</v>
      </c>
      <c r="D54" s="92">
        <v>0</v>
      </c>
      <c r="E54" s="92">
        <v>0</v>
      </c>
      <c r="F54" s="92">
        <v>0</v>
      </c>
      <c r="G54" s="92">
        <v>0</v>
      </c>
      <c r="H54" s="92">
        <v>0</v>
      </c>
      <c r="I54" s="92">
        <v>0</v>
      </c>
      <c r="J54" s="92">
        <v>0</v>
      </c>
      <c r="K54" s="92">
        <v>0</v>
      </c>
      <c r="L54" s="92">
        <v>0</v>
      </c>
      <c r="M54" s="92">
        <f t="shared" si="0"/>
        <v>0</v>
      </c>
      <c r="N54" s="92">
        <f t="shared" si="0"/>
        <v>0</v>
      </c>
      <c r="O54" s="92">
        <v>0</v>
      </c>
      <c r="P54" s="92">
        <v>0</v>
      </c>
      <c r="Q54" s="92">
        <v>0</v>
      </c>
      <c r="R54" s="92">
        <v>0</v>
      </c>
      <c r="S54" s="92">
        <v>0</v>
      </c>
      <c r="T54" s="92">
        <v>0</v>
      </c>
      <c r="U54" s="92">
        <v>0</v>
      </c>
      <c r="V54" s="92">
        <v>0</v>
      </c>
      <c r="W54" s="92">
        <v>0</v>
      </c>
      <c r="X54" s="92">
        <v>0</v>
      </c>
      <c r="Y54" s="92">
        <f t="shared" si="1"/>
        <v>0</v>
      </c>
      <c r="Z54" s="92">
        <f t="shared" si="1"/>
        <v>0</v>
      </c>
      <c r="AA54" s="92">
        <v>0</v>
      </c>
      <c r="AB54" s="92">
        <v>0</v>
      </c>
      <c r="AC54" s="92">
        <v>0</v>
      </c>
      <c r="AD54" s="92">
        <v>0</v>
      </c>
      <c r="AE54" s="92">
        <v>0</v>
      </c>
      <c r="AF54" s="92">
        <v>0</v>
      </c>
      <c r="AG54" s="92">
        <v>0</v>
      </c>
      <c r="AH54" s="92">
        <v>0</v>
      </c>
      <c r="AI54" s="92">
        <v>0</v>
      </c>
      <c r="AJ54" s="92">
        <v>0</v>
      </c>
      <c r="AK54" s="92">
        <v>0</v>
      </c>
      <c r="AL54" s="92">
        <v>0</v>
      </c>
      <c r="AM54" s="92">
        <f t="shared" si="2"/>
        <v>0</v>
      </c>
      <c r="AN54" s="92">
        <f t="shared" si="2"/>
        <v>0</v>
      </c>
      <c r="AO54" s="92">
        <v>0</v>
      </c>
      <c r="AP54" s="92">
        <v>0</v>
      </c>
      <c r="AQ54" s="92">
        <v>0</v>
      </c>
      <c r="AR54" s="92">
        <v>0</v>
      </c>
      <c r="AS54" s="92">
        <v>0</v>
      </c>
      <c r="AT54" s="92">
        <v>0</v>
      </c>
      <c r="AU54" s="92">
        <v>0</v>
      </c>
      <c r="AV54" s="92">
        <v>0</v>
      </c>
      <c r="AW54" s="92">
        <v>0</v>
      </c>
      <c r="AX54" s="92">
        <v>0</v>
      </c>
      <c r="AY54" s="92">
        <v>0</v>
      </c>
      <c r="AZ54" s="92">
        <v>0</v>
      </c>
      <c r="BA54" s="92">
        <f t="shared" si="3"/>
        <v>0</v>
      </c>
      <c r="BB54" s="92">
        <f t="shared" si="3"/>
        <v>0</v>
      </c>
      <c r="BC54" s="92">
        <f t="shared" si="4"/>
        <v>0</v>
      </c>
      <c r="BD54" s="92">
        <f t="shared" si="4"/>
        <v>0</v>
      </c>
      <c r="BE54" s="46">
        <v>0</v>
      </c>
    </row>
    <row r="55" spans="1:57" ht="26.25" customHeight="1">
      <c r="A55" s="92">
        <v>48</v>
      </c>
      <c r="B55" s="92" t="s">
        <v>58</v>
      </c>
      <c r="C55" s="92">
        <v>0</v>
      </c>
      <c r="D55" s="92">
        <v>0</v>
      </c>
      <c r="E55" s="92">
        <v>0</v>
      </c>
      <c r="F55" s="92">
        <v>0</v>
      </c>
      <c r="G55" s="92">
        <v>0</v>
      </c>
      <c r="H55" s="92">
        <v>0</v>
      </c>
      <c r="I55" s="92">
        <v>0</v>
      </c>
      <c r="J55" s="92">
        <v>0</v>
      </c>
      <c r="K55" s="92">
        <v>0</v>
      </c>
      <c r="L55" s="92">
        <v>0</v>
      </c>
      <c r="M55" s="92">
        <f t="shared" si="0"/>
        <v>0</v>
      </c>
      <c r="N55" s="92">
        <f t="shared" si="0"/>
        <v>0</v>
      </c>
      <c r="O55" s="92">
        <v>0</v>
      </c>
      <c r="P55" s="92">
        <v>0</v>
      </c>
      <c r="Q55" s="92">
        <v>0</v>
      </c>
      <c r="R55" s="92">
        <v>0</v>
      </c>
      <c r="S55" s="92">
        <v>0</v>
      </c>
      <c r="T55" s="92">
        <v>0</v>
      </c>
      <c r="U55" s="92">
        <v>0</v>
      </c>
      <c r="V55" s="92">
        <v>0</v>
      </c>
      <c r="W55" s="92">
        <v>0</v>
      </c>
      <c r="X55" s="92">
        <v>0</v>
      </c>
      <c r="Y55" s="92">
        <f t="shared" si="1"/>
        <v>0</v>
      </c>
      <c r="Z55" s="92">
        <f t="shared" si="1"/>
        <v>0</v>
      </c>
      <c r="AA55" s="92">
        <v>0</v>
      </c>
      <c r="AB55" s="92">
        <v>0</v>
      </c>
      <c r="AC55" s="92">
        <v>0</v>
      </c>
      <c r="AD55" s="92">
        <v>0</v>
      </c>
      <c r="AE55" s="92">
        <v>0</v>
      </c>
      <c r="AF55" s="92">
        <v>0</v>
      </c>
      <c r="AG55" s="92">
        <v>0</v>
      </c>
      <c r="AH55" s="92">
        <v>0</v>
      </c>
      <c r="AI55" s="92">
        <v>0</v>
      </c>
      <c r="AJ55" s="92">
        <v>0</v>
      </c>
      <c r="AK55" s="92">
        <v>0</v>
      </c>
      <c r="AL55" s="92">
        <v>0</v>
      </c>
      <c r="AM55" s="92">
        <f t="shared" si="2"/>
        <v>0</v>
      </c>
      <c r="AN55" s="92">
        <f t="shared" si="2"/>
        <v>0</v>
      </c>
      <c r="AO55" s="92">
        <v>0</v>
      </c>
      <c r="AP55" s="92">
        <v>0</v>
      </c>
      <c r="AQ55" s="92">
        <v>0</v>
      </c>
      <c r="AR55" s="92">
        <v>0</v>
      </c>
      <c r="AS55" s="92">
        <v>0</v>
      </c>
      <c r="AT55" s="92">
        <v>0</v>
      </c>
      <c r="AU55" s="92">
        <v>0</v>
      </c>
      <c r="AV55" s="92">
        <v>0</v>
      </c>
      <c r="AW55" s="92">
        <v>0</v>
      </c>
      <c r="AX55" s="92">
        <v>0</v>
      </c>
      <c r="AY55" s="92">
        <v>0</v>
      </c>
      <c r="AZ55" s="92">
        <v>0</v>
      </c>
      <c r="BA55" s="92">
        <f t="shared" si="3"/>
        <v>0</v>
      </c>
      <c r="BB55" s="92">
        <f t="shared" si="3"/>
        <v>0</v>
      </c>
      <c r="BC55" s="92">
        <f t="shared" si="4"/>
        <v>0</v>
      </c>
      <c r="BD55" s="92">
        <f t="shared" si="4"/>
        <v>0</v>
      </c>
      <c r="BE55" s="46">
        <v>0</v>
      </c>
    </row>
    <row r="56" spans="1:57" ht="26.25" customHeight="1">
      <c r="A56" s="92">
        <v>49</v>
      </c>
      <c r="B56" s="92" t="s">
        <v>59</v>
      </c>
      <c r="C56" s="92">
        <v>0</v>
      </c>
      <c r="D56" s="92">
        <v>0</v>
      </c>
      <c r="E56" s="92">
        <v>0</v>
      </c>
      <c r="F56" s="92">
        <v>0</v>
      </c>
      <c r="G56" s="92">
        <v>0</v>
      </c>
      <c r="H56" s="92">
        <v>0</v>
      </c>
      <c r="I56" s="92">
        <v>0</v>
      </c>
      <c r="J56" s="92">
        <v>0</v>
      </c>
      <c r="K56" s="92">
        <v>0</v>
      </c>
      <c r="L56" s="92">
        <v>0</v>
      </c>
      <c r="M56" s="92">
        <f t="shared" si="0"/>
        <v>0</v>
      </c>
      <c r="N56" s="92">
        <f t="shared" si="0"/>
        <v>0</v>
      </c>
      <c r="O56" s="92">
        <v>0</v>
      </c>
      <c r="P56" s="92">
        <v>0</v>
      </c>
      <c r="Q56" s="92">
        <v>0</v>
      </c>
      <c r="R56" s="92">
        <v>0</v>
      </c>
      <c r="S56" s="92">
        <v>0</v>
      </c>
      <c r="T56" s="92">
        <v>0</v>
      </c>
      <c r="U56" s="92">
        <v>0</v>
      </c>
      <c r="V56" s="92">
        <v>0</v>
      </c>
      <c r="W56" s="92">
        <v>0</v>
      </c>
      <c r="X56" s="92">
        <v>0</v>
      </c>
      <c r="Y56" s="92">
        <f t="shared" si="1"/>
        <v>0</v>
      </c>
      <c r="Z56" s="92">
        <f t="shared" si="1"/>
        <v>0</v>
      </c>
      <c r="AA56" s="92">
        <v>0</v>
      </c>
      <c r="AB56" s="92">
        <v>0</v>
      </c>
      <c r="AC56" s="92">
        <v>0</v>
      </c>
      <c r="AD56" s="92">
        <v>0</v>
      </c>
      <c r="AE56" s="92">
        <v>0</v>
      </c>
      <c r="AF56" s="92">
        <v>0</v>
      </c>
      <c r="AG56" s="92">
        <v>0</v>
      </c>
      <c r="AH56" s="92">
        <v>0</v>
      </c>
      <c r="AI56" s="92">
        <v>0</v>
      </c>
      <c r="AJ56" s="92">
        <v>0</v>
      </c>
      <c r="AK56" s="92">
        <v>0</v>
      </c>
      <c r="AL56" s="92">
        <v>0</v>
      </c>
      <c r="AM56" s="92">
        <f t="shared" si="2"/>
        <v>0</v>
      </c>
      <c r="AN56" s="92">
        <f t="shared" si="2"/>
        <v>0</v>
      </c>
      <c r="AO56" s="92">
        <v>0</v>
      </c>
      <c r="AP56" s="92">
        <v>0</v>
      </c>
      <c r="AQ56" s="92">
        <v>0</v>
      </c>
      <c r="AR56" s="92">
        <v>0</v>
      </c>
      <c r="AS56" s="92">
        <v>0</v>
      </c>
      <c r="AT56" s="92">
        <v>0</v>
      </c>
      <c r="AU56" s="92">
        <v>0</v>
      </c>
      <c r="AV56" s="92">
        <v>0</v>
      </c>
      <c r="AW56" s="92">
        <v>0</v>
      </c>
      <c r="AX56" s="92">
        <v>0</v>
      </c>
      <c r="AY56" s="92">
        <v>0</v>
      </c>
      <c r="AZ56" s="92">
        <v>0</v>
      </c>
      <c r="BA56" s="92">
        <f t="shared" si="3"/>
        <v>0</v>
      </c>
      <c r="BB56" s="92">
        <f t="shared" si="3"/>
        <v>0</v>
      </c>
      <c r="BC56" s="92">
        <f t="shared" si="4"/>
        <v>0</v>
      </c>
      <c r="BD56" s="92">
        <f t="shared" si="4"/>
        <v>0</v>
      </c>
      <c r="BE56" s="46">
        <v>0</v>
      </c>
    </row>
    <row r="57" spans="1:57" s="58" customFormat="1" ht="37.5" customHeight="1">
      <c r="A57" s="93"/>
      <c r="B57" s="94" t="s">
        <v>60</v>
      </c>
      <c r="C57" s="94">
        <f>SUM(C8:C56)</f>
        <v>6058502</v>
      </c>
      <c r="D57" s="94">
        <f t="shared" ref="D57:BD57" si="5">SUM(D8:D56)</f>
        <v>74110.31</v>
      </c>
      <c r="E57" s="94">
        <f t="shared" si="5"/>
        <v>5844717</v>
      </c>
      <c r="F57" s="94">
        <f t="shared" si="5"/>
        <v>66000.780000000013</v>
      </c>
      <c r="G57" s="94">
        <f t="shared" si="5"/>
        <v>1637627</v>
      </c>
      <c r="H57" s="94">
        <f t="shared" si="5"/>
        <v>12616.07</v>
      </c>
      <c r="I57" s="94">
        <f t="shared" si="5"/>
        <v>222965</v>
      </c>
      <c r="J57" s="94">
        <f t="shared" si="5"/>
        <v>3785.58</v>
      </c>
      <c r="K57" s="94">
        <f t="shared" si="5"/>
        <v>176546</v>
      </c>
      <c r="L57" s="94">
        <f t="shared" si="5"/>
        <v>17074.060000000001</v>
      </c>
      <c r="M57" s="94">
        <f t="shared" si="5"/>
        <v>12302730</v>
      </c>
      <c r="N57" s="94">
        <f t="shared" si="5"/>
        <v>160970.73000000001</v>
      </c>
      <c r="O57" s="94">
        <f t="shared" si="5"/>
        <v>1607552</v>
      </c>
      <c r="P57" s="94">
        <f t="shared" si="5"/>
        <v>47931.519999999997</v>
      </c>
      <c r="Q57" s="94">
        <f t="shared" si="5"/>
        <v>164946</v>
      </c>
      <c r="R57" s="94">
        <f t="shared" si="5"/>
        <v>43948.12000000001</v>
      </c>
      <c r="S57" s="94">
        <f t="shared" si="5"/>
        <v>15738</v>
      </c>
      <c r="T57" s="94">
        <f t="shared" si="5"/>
        <v>21310.229999999996</v>
      </c>
      <c r="U57" s="94">
        <f t="shared" si="5"/>
        <v>2038</v>
      </c>
      <c r="V57" s="94">
        <f t="shared" si="5"/>
        <v>210.86</v>
      </c>
      <c r="W57" s="94">
        <f t="shared" si="5"/>
        <v>23062</v>
      </c>
      <c r="X57" s="94">
        <f t="shared" si="5"/>
        <v>4131.8</v>
      </c>
      <c r="Y57" s="94">
        <f t="shared" si="5"/>
        <v>1813336</v>
      </c>
      <c r="Z57" s="94">
        <f t="shared" si="5"/>
        <v>117532.52999999997</v>
      </c>
      <c r="AA57" s="94">
        <f t="shared" si="5"/>
        <v>35</v>
      </c>
      <c r="AB57" s="94">
        <f t="shared" si="5"/>
        <v>242.62</v>
      </c>
      <c r="AC57" s="94">
        <f t="shared" si="5"/>
        <v>199201</v>
      </c>
      <c r="AD57" s="94">
        <f t="shared" si="5"/>
        <v>5870.9099999999989</v>
      </c>
      <c r="AE57" s="94">
        <f t="shared" si="5"/>
        <v>409398</v>
      </c>
      <c r="AF57" s="94">
        <f t="shared" si="5"/>
        <v>36975.869999999988</v>
      </c>
      <c r="AG57" s="94">
        <f t="shared" si="5"/>
        <v>4841</v>
      </c>
      <c r="AH57" s="94">
        <f t="shared" si="5"/>
        <v>574.22000000000014</v>
      </c>
      <c r="AI57" s="94">
        <f t="shared" si="5"/>
        <v>5788</v>
      </c>
      <c r="AJ57" s="94">
        <f t="shared" si="5"/>
        <v>275.26</v>
      </c>
      <c r="AK57" s="94">
        <f t="shared" si="5"/>
        <v>1617886</v>
      </c>
      <c r="AL57" s="94">
        <f t="shared" si="5"/>
        <v>8723.0300000000007</v>
      </c>
      <c r="AM57" s="94">
        <f t="shared" si="5"/>
        <v>16353215</v>
      </c>
      <c r="AN57" s="94">
        <f t="shared" si="5"/>
        <v>331165.1700000001</v>
      </c>
      <c r="AO57" s="94">
        <f t="shared" si="5"/>
        <v>10500479</v>
      </c>
      <c r="AP57" s="94">
        <f t="shared" si="5"/>
        <v>113136.45000000003</v>
      </c>
      <c r="AQ57" s="94">
        <f t="shared" si="5"/>
        <v>6405</v>
      </c>
      <c r="AR57" s="94">
        <f t="shared" si="5"/>
        <v>1297.8000000000002</v>
      </c>
      <c r="AS57" s="94">
        <f t="shared" si="5"/>
        <v>11330</v>
      </c>
      <c r="AT57" s="94">
        <f t="shared" si="5"/>
        <v>2094.0699999999997</v>
      </c>
      <c r="AU57" s="94">
        <f t="shared" si="5"/>
        <v>378246</v>
      </c>
      <c r="AV57" s="94">
        <f t="shared" si="5"/>
        <v>129172.19999999997</v>
      </c>
      <c r="AW57" s="94">
        <f t="shared" si="5"/>
        <v>1518165</v>
      </c>
      <c r="AX57" s="94">
        <f t="shared" si="5"/>
        <v>55032.959999999999</v>
      </c>
      <c r="AY57" s="94">
        <f t="shared" si="5"/>
        <v>5953975</v>
      </c>
      <c r="AZ57" s="94">
        <f t="shared" si="5"/>
        <v>329192.19000000012</v>
      </c>
      <c r="BA57" s="94">
        <f t="shared" si="5"/>
        <v>7868121</v>
      </c>
      <c r="BB57" s="94">
        <f t="shared" si="5"/>
        <v>516789.22</v>
      </c>
      <c r="BC57" s="94">
        <f t="shared" si="5"/>
        <v>24221336</v>
      </c>
      <c r="BD57" s="94">
        <f t="shared" si="5"/>
        <v>847954.39</v>
      </c>
      <c r="BE57" s="58">
        <v>1813336</v>
      </c>
    </row>
  </sheetData>
  <mergeCells count="37">
    <mergeCell ref="K5:L6"/>
    <mergeCell ref="B1:BD1"/>
    <mergeCell ref="C3:P3"/>
    <mergeCell ref="Q3:AB3"/>
    <mergeCell ref="AC3:AP3"/>
    <mergeCell ref="AQ3:BD3"/>
    <mergeCell ref="C4:AP4"/>
    <mergeCell ref="AQ4:BB4"/>
    <mergeCell ref="BC4:BD6"/>
    <mergeCell ref="M5:N6"/>
    <mergeCell ref="O5:P6"/>
    <mergeCell ref="A5:A7"/>
    <mergeCell ref="B5:B7"/>
    <mergeCell ref="C5:F5"/>
    <mergeCell ref="G5:H6"/>
    <mergeCell ref="I5:J6"/>
    <mergeCell ref="S5:T6"/>
    <mergeCell ref="U5:V6"/>
    <mergeCell ref="W5:X6"/>
    <mergeCell ref="Y5:Z6"/>
    <mergeCell ref="AA5:AB6"/>
    <mergeCell ref="BA5:BB6"/>
    <mergeCell ref="C6:D6"/>
    <mergeCell ref="E6:F6"/>
    <mergeCell ref="AO5:AP6"/>
    <mergeCell ref="AQ5:AR6"/>
    <mergeCell ref="AS5:AT6"/>
    <mergeCell ref="AU5:AV6"/>
    <mergeCell ref="AW5:AX6"/>
    <mergeCell ref="AY5:AZ6"/>
    <mergeCell ref="AC5:AD6"/>
    <mergeCell ref="AE5:AF6"/>
    <mergeCell ref="AG5:AH6"/>
    <mergeCell ref="AI5:AJ6"/>
    <mergeCell ref="AK5:AL6"/>
    <mergeCell ref="AM5:AN6"/>
    <mergeCell ref="Q5:R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I12" sqref="I12"/>
    </sheetView>
  </sheetViews>
  <sheetFormatPr defaultRowHeight="15"/>
  <cols>
    <col min="1" max="1" width="12.42578125" customWidth="1"/>
    <col min="2" max="2" width="27.140625" customWidth="1"/>
    <col min="3" max="3" width="21.140625" customWidth="1"/>
    <col min="4" max="4" width="19.5703125" customWidth="1"/>
    <col min="5" max="5" width="28.28515625" customWidth="1"/>
  </cols>
  <sheetData>
    <row r="1" spans="1:5" ht="17.25">
      <c r="A1" s="382" t="s">
        <v>340</v>
      </c>
      <c r="B1" s="383"/>
      <c r="C1" s="383"/>
      <c r="D1" s="383"/>
      <c r="E1" s="384"/>
    </row>
    <row r="2" spans="1:5" ht="47.25">
      <c r="A2" s="226" t="s">
        <v>341</v>
      </c>
      <c r="B2" s="227" t="s">
        <v>342</v>
      </c>
      <c r="C2" s="228" t="s">
        <v>343</v>
      </c>
      <c r="D2" s="228" t="s">
        <v>344</v>
      </c>
      <c r="E2" s="229" t="s">
        <v>345</v>
      </c>
    </row>
    <row r="3" spans="1:5">
      <c r="A3" s="230">
        <v>1</v>
      </c>
      <c r="B3" s="231" t="s">
        <v>12</v>
      </c>
      <c r="C3" s="232">
        <v>153</v>
      </c>
      <c r="D3" s="232">
        <v>70442</v>
      </c>
      <c r="E3" s="233">
        <v>18.416209150326797</v>
      </c>
    </row>
    <row r="4" spans="1:5">
      <c r="A4" s="230">
        <v>2</v>
      </c>
      <c r="B4" s="231" t="s">
        <v>346</v>
      </c>
      <c r="C4" s="232">
        <v>2</v>
      </c>
      <c r="D4" s="232">
        <v>908</v>
      </c>
      <c r="E4" s="233">
        <v>18.16</v>
      </c>
    </row>
    <row r="5" spans="1:5">
      <c r="A5" s="230">
        <v>3</v>
      </c>
      <c r="B5" s="231" t="s">
        <v>224</v>
      </c>
      <c r="C5" s="232">
        <v>10</v>
      </c>
      <c r="D5" s="232">
        <v>4366</v>
      </c>
      <c r="E5" s="233">
        <v>17.464000000000002</v>
      </c>
    </row>
    <row r="6" spans="1:5">
      <c r="A6" s="230">
        <v>4</v>
      </c>
      <c r="B6" s="231" t="s">
        <v>220</v>
      </c>
      <c r="C6" s="232">
        <v>72</v>
      </c>
      <c r="D6" s="232">
        <v>28013</v>
      </c>
      <c r="E6" s="233">
        <v>15.562777777777779</v>
      </c>
    </row>
    <row r="7" spans="1:5">
      <c r="A7" s="230">
        <v>5</v>
      </c>
      <c r="B7" s="231" t="s">
        <v>347</v>
      </c>
      <c r="C7" s="232">
        <v>96</v>
      </c>
      <c r="D7" s="232">
        <v>34354</v>
      </c>
      <c r="E7" s="233">
        <v>14.314166666666667</v>
      </c>
    </row>
    <row r="8" spans="1:5">
      <c r="A8" s="230">
        <v>6</v>
      </c>
      <c r="B8" s="231" t="s">
        <v>348</v>
      </c>
      <c r="C8" s="232">
        <v>10</v>
      </c>
      <c r="D8" s="232">
        <v>3276</v>
      </c>
      <c r="E8" s="233">
        <v>13.104000000000001</v>
      </c>
    </row>
    <row r="9" spans="1:5">
      <c r="A9" s="230">
        <v>7</v>
      </c>
      <c r="B9" s="231" t="s">
        <v>349</v>
      </c>
      <c r="C9" s="232">
        <v>46</v>
      </c>
      <c r="D9" s="232">
        <v>14251</v>
      </c>
      <c r="E9" s="233">
        <v>12.392173913043477</v>
      </c>
    </row>
    <row r="10" spans="1:5">
      <c r="A10" s="230">
        <v>8</v>
      </c>
      <c r="B10" s="231" t="s">
        <v>217</v>
      </c>
      <c r="C10" s="232">
        <v>192</v>
      </c>
      <c r="D10" s="232">
        <v>54789</v>
      </c>
      <c r="E10" s="233">
        <v>11.414375</v>
      </c>
    </row>
    <row r="11" spans="1:5">
      <c r="A11" s="230">
        <v>9</v>
      </c>
      <c r="B11" s="231" t="s">
        <v>350</v>
      </c>
      <c r="C11" s="232">
        <v>17</v>
      </c>
      <c r="D11" s="232">
        <v>4740</v>
      </c>
      <c r="E11" s="233">
        <v>11.152941176470588</v>
      </c>
    </row>
    <row r="12" spans="1:5">
      <c r="A12" s="230">
        <v>10</v>
      </c>
      <c r="B12" s="231" t="s">
        <v>351</v>
      </c>
      <c r="C12" s="232">
        <v>13</v>
      </c>
      <c r="D12" s="232">
        <v>3569</v>
      </c>
      <c r="E12" s="233">
        <v>10.981538461538461</v>
      </c>
    </row>
    <row r="13" spans="1:5">
      <c r="A13" s="230">
        <v>11</v>
      </c>
      <c r="B13" s="231" t="s">
        <v>352</v>
      </c>
      <c r="C13" s="232">
        <v>57</v>
      </c>
      <c r="D13" s="232">
        <v>15215</v>
      </c>
      <c r="E13" s="233">
        <v>10.677192982456141</v>
      </c>
    </row>
    <row r="14" spans="1:5">
      <c r="A14" s="230">
        <v>12</v>
      </c>
      <c r="B14" s="231" t="s">
        <v>353</v>
      </c>
      <c r="C14" s="232">
        <v>42</v>
      </c>
      <c r="D14" s="232">
        <v>11010</v>
      </c>
      <c r="E14" s="233">
        <v>10.485714285714288</v>
      </c>
    </row>
    <row r="15" spans="1:5">
      <c r="A15" s="230">
        <v>13</v>
      </c>
      <c r="B15" s="231" t="s">
        <v>354</v>
      </c>
      <c r="C15" s="232">
        <v>1</v>
      </c>
      <c r="D15" s="232">
        <v>253</v>
      </c>
      <c r="E15" s="233">
        <v>10.119999999999999</v>
      </c>
    </row>
    <row r="16" spans="1:5">
      <c r="A16" s="230">
        <v>14</v>
      </c>
      <c r="B16" s="231" t="s">
        <v>355</v>
      </c>
      <c r="C16" s="232">
        <v>9</v>
      </c>
      <c r="D16" s="232">
        <v>2238</v>
      </c>
      <c r="E16" s="233">
        <v>9.9466666666666654</v>
      </c>
    </row>
    <row r="17" spans="1:5">
      <c r="A17" s="230">
        <v>15</v>
      </c>
      <c r="B17" s="231" t="s">
        <v>296</v>
      </c>
      <c r="C17" s="232">
        <v>8</v>
      </c>
      <c r="D17" s="232">
        <v>1973</v>
      </c>
      <c r="E17" s="233">
        <v>9.8650000000000002</v>
      </c>
    </row>
    <row r="18" spans="1:5">
      <c r="A18" s="230">
        <v>16</v>
      </c>
      <c r="B18" s="231" t="s">
        <v>356</v>
      </c>
      <c r="C18" s="232">
        <v>11</v>
      </c>
      <c r="D18" s="232">
        <v>2615</v>
      </c>
      <c r="E18" s="233">
        <v>9.5090909090909079</v>
      </c>
    </row>
    <row r="19" spans="1:5">
      <c r="A19" s="230">
        <v>17</v>
      </c>
      <c r="B19" s="231" t="s">
        <v>357</v>
      </c>
      <c r="C19" s="232">
        <v>6</v>
      </c>
      <c r="D19" s="232">
        <v>1425</v>
      </c>
      <c r="E19" s="233">
        <v>9.5</v>
      </c>
    </row>
    <row r="20" spans="1:5">
      <c r="A20" s="230">
        <v>18</v>
      </c>
      <c r="B20" s="231" t="s">
        <v>358</v>
      </c>
      <c r="C20" s="232">
        <v>34</v>
      </c>
      <c r="D20" s="232">
        <v>8008</v>
      </c>
      <c r="E20" s="233">
        <v>9.4211764705882359</v>
      </c>
    </row>
    <row r="21" spans="1:5">
      <c r="A21" s="230">
        <v>19</v>
      </c>
      <c r="B21" s="231" t="s">
        <v>219</v>
      </c>
      <c r="C21" s="232">
        <v>19</v>
      </c>
      <c r="D21" s="232">
        <v>4292</v>
      </c>
      <c r="E21" s="233">
        <v>9.0357894736842113</v>
      </c>
    </row>
    <row r="22" spans="1:5">
      <c r="A22" s="230">
        <v>20</v>
      </c>
      <c r="B22" s="231" t="s">
        <v>19</v>
      </c>
      <c r="C22" s="232">
        <v>26</v>
      </c>
      <c r="D22" s="232">
        <v>5676</v>
      </c>
      <c r="E22" s="233">
        <v>8.7323076923076925</v>
      </c>
    </row>
    <row r="23" spans="1:5">
      <c r="A23" s="230">
        <v>21</v>
      </c>
      <c r="B23" s="231" t="s">
        <v>359</v>
      </c>
      <c r="C23" s="232">
        <v>38</v>
      </c>
      <c r="D23" s="232">
        <v>8083</v>
      </c>
      <c r="E23" s="233">
        <v>8.5084210526315793</v>
      </c>
    </row>
    <row r="24" spans="1:5">
      <c r="A24" s="230">
        <v>22</v>
      </c>
      <c r="B24" s="231" t="s">
        <v>360</v>
      </c>
      <c r="C24" s="232">
        <v>4</v>
      </c>
      <c r="D24" s="232">
        <v>755</v>
      </c>
      <c r="E24" s="233">
        <v>7.55</v>
      </c>
    </row>
    <row r="25" spans="1:5">
      <c r="A25" s="230">
        <v>23</v>
      </c>
      <c r="B25" s="231" t="s">
        <v>361</v>
      </c>
      <c r="C25" s="232">
        <v>8</v>
      </c>
      <c r="D25" s="232">
        <v>1451</v>
      </c>
      <c r="E25" s="233">
        <v>7.2549999999999999</v>
      </c>
    </row>
    <row r="26" spans="1:5">
      <c r="A26" s="230">
        <v>24</v>
      </c>
      <c r="B26" s="231" t="s">
        <v>362</v>
      </c>
      <c r="C26" s="232">
        <v>5</v>
      </c>
      <c r="D26" s="232">
        <v>868</v>
      </c>
      <c r="E26" s="233">
        <v>6.944</v>
      </c>
    </row>
    <row r="27" spans="1:5">
      <c r="A27" s="230">
        <v>25</v>
      </c>
      <c r="B27" s="231" t="s">
        <v>229</v>
      </c>
      <c r="C27" s="232">
        <v>4</v>
      </c>
      <c r="D27" s="232">
        <v>652</v>
      </c>
      <c r="E27" s="233">
        <v>6.52</v>
      </c>
    </row>
    <row r="28" spans="1:5">
      <c r="A28" s="230">
        <v>26</v>
      </c>
      <c r="B28" s="231" t="s">
        <v>274</v>
      </c>
      <c r="C28" s="232">
        <v>8</v>
      </c>
      <c r="D28" s="232">
        <v>1248</v>
      </c>
      <c r="E28" s="233">
        <v>6.24</v>
      </c>
    </row>
    <row r="29" spans="1:5">
      <c r="A29" s="230">
        <v>27</v>
      </c>
      <c r="B29" s="231" t="s">
        <v>363</v>
      </c>
      <c r="C29" s="232">
        <v>6</v>
      </c>
      <c r="D29" s="232">
        <v>719</v>
      </c>
      <c r="E29" s="233">
        <v>4.793333333333333</v>
      </c>
    </row>
    <row r="30" spans="1:5">
      <c r="A30" s="230">
        <v>28</v>
      </c>
      <c r="B30" s="231" t="s">
        <v>226</v>
      </c>
      <c r="C30" s="232">
        <v>14</v>
      </c>
      <c r="D30" s="232">
        <v>1359</v>
      </c>
      <c r="E30" s="233">
        <v>3.8828571428571426</v>
      </c>
    </row>
    <row r="31" spans="1:5">
      <c r="A31" s="230">
        <v>29</v>
      </c>
      <c r="B31" s="231" t="s">
        <v>299</v>
      </c>
      <c r="C31" s="232">
        <v>3</v>
      </c>
      <c r="D31" s="232">
        <v>262</v>
      </c>
      <c r="E31" s="233">
        <v>3.4933333333333332</v>
      </c>
    </row>
    <row r="32" spans="1:5">
      <c r="A32" s="230">
        <v>30</v>
      </c>
      <c r="B32" s="231" t="s">
        <v>248</v>
      </c>
      <c r="C32" s="232">
        <v>13</v>
      </c>
      <c r="D32" s="232">
        <v>1113</v>
      </c>
      <c r="E32" s="233">
        <v>3.4246153846153846</v>
      </c>
    </row>
    <row r="33" spans="1:5">
      <c r="A33" s="230">
        <v>31</v>
      </c>
      <c r="B33" s="231" t="s">
        <v>364</v>
      </c>
      <c r="C33" s="232">
        <v>19</v>
      </c>
      <c r="D33" s="232">
        <v>1391</v>
      </c>
      <c r="E33" s="233">
        <v>2.9284210526315793</v>
      </c>
    </row>
    <row r="34" spans="1:5">
      <c r="A34" s="230">
        <v>32</v>
      </c>
      <c r="B34" s="231" t="s">
        <v>365</v>
      </c>
      <c r="C34" s="232">
        <v>2</v>
      </c>
      <c r="D34" s="232">
        <v>130</v>
      </c>
      <c r="E34" s="233">
        <v>2.6</v>
      </c>
    </row>
    <row r="35" spans="1:5">
      <c r="A35" s="230">
        <v>33</v>
      </c>
      <c r="B35" s="231" t="s">
        <v>366</v>
      </c>
      <c r="C35" s="232">
        <v>8</v>
      </c>
      <c r="D35" s="232">
        <v>424</v>
      </c>
      <c r="E35" s="233">
        <v>2.12</v>
      </c>
    </row>
    <row r="36" spans="1:5">
      <c r="A36" s="230">
        <v>34</v>
      </c>
      <c r="B36" s="231" t="s">
        <v>367</v>
      </c>
      <c r="C36" s="232">
        <v>4</v>
      </c>
      <c r="D36" s="232">
        <v>173</v>
      </c>
      <c r="E36" s="233">
        <v>1.73</v>
      </c>
    </row>
    <row r="37" spans="1:5">
      <c r="A37" s="230">
        <v>35</v>
      </c>
      <c r="B37" s="231" t="s">
        <v>368</v>
      </c>
      <c r="C37" s="232">
        <v>1</v>
      </c>
      <c r="D37" s="232">
        <v>31</v>
      </c>
      <c r="E37" s="233">
        <v>1.24</v>
      </c>
    </row>
    <row r="38" spans="1:5">
      <c r="A38" s="230">
        <v>36</v>
      </c>
      <c r="B38" s="231" t="s">
        <v>369</v>
      </c>
      <c r="C38" s="232">
        <v>7</v>
      </c>
      <c r="D38" s="232">
        <v>202</v>
      </c>
      <c r="E38" s="233">
        <v>1.1542857142857144</v>
      </c>
    </row>
    <row r="39" spans="1:5">
      <c r="A39" s="230">
        <v>37</v>
      </c>
      <c r="B39" s="231" t="s">
        <v>370</v>
      </c>
      <c r="C39" s="232">
        <v>1</v>
      </c>
      <c r="D39" s="232">
        <v>4</v>
      </c>
      <c r="E39" s="233">
        <v>0.16</v>
      </c>
    </row>
    <row r="40" spans="1:5" ht="15.75" thickBot="1">
      <c r="A40" s="385" t="s">
        <v>60</v>
      </c>
      <c r="B40" s="386"/>
      <c r="C40" s="234">
        <f>SUM(C3:C39)</f>
        <v>969</v>
      </c>
      <c r="D40" s="234">
        <f>SUM(D3:D39)</f>
        <v>290278</v>
      </c>
      <c r="E40" s="235">
        <f>D40/C40/25</f>
        <v>11.982579979360164</v>
      </c>
    </row>
  </sheetData>
  <mergeCells count="2">
    <mergeCell ref="A1:E1"/>
    <mergeCell ref="A40:B4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120" zoomScaleNormal="120" workbookViewId="0">
      <selection activeCell="J9" sqref="J9"/>
    </sheetView>
  </sheetViews>
  <sheetFormatPr defaultRowHeight="15"/>
  <cols>
    <col min="2" max="2" width="17" customWidth="1"/>
    <col min="3" max="3" width="20.42578125" customWidth="1"/>
    <col min="4" max="4" width="20.140625" customWidth="1"/>
    <col min="5" max="5" width="15.5703125" customWidth="1"/>
    <col min="6" max="6" width="23.28515625" customWidth="1"/>
    <col min="7" max="7" width="15.7109375" customWidth="1"/>
  </cols>
  <sheetData>
    <row r="1" spans="1:7" ht="21.75" customHeight="1">
      <c r="A1" s="546" t="s">
        <v>536</v>
      </c>
      <c r="B1" s="547"/>
      <c r="C1" s="547"/>
      <c r="D1" s="547"/>
      <c r="E1" s="547"/>
      <c r="F1" s="547"/>
      <c r="G1" s="548"/>
    </row>
    <row r="2" spans="1:7" ht="15.75" thickBot="1">
      <c r="A2" s="549"/>
      <c r="B2" s="550"/>
      <c r="C2" s="550"/>
      <c r="D2" s="550"/>
      <c r="E2" s="550"/>
      <c r="F2" s="550"/>
      <c r="G2" s="551"/>
    </row>
    <row r="3" spans="1:7" ht="45.75" thickBot="1">
      <c r="A3" s="298" t="s">
        <v>537</v>
      </c>
      <c r="B3" s="299" t="s">
        <v>538</v>
      </c>
      <c r="C3" s="299" t="s">
        <v>342</v>
      </c>
      <c r="D3" s="299" t="s">
        <v>539</v>
      </c>
      <c r="E3" s="299" t="s">
        <v>540</v>
      </c>
      <c r="F3" s="299" t="s">
        <v>541</v>
      </c>
      <c r="G3" s="300" t="s">
        <v>542</v>
      </c>
    </row>
    <row r="4" spans="1:7">
      <c r="A4" s="143">
        <v>1</v>
      </c>
      <c r="B4" s="301" t="s">
        <v>543</v>
      </c>
      <c r="C4" s="301" t="s">
        <v>544</v>
      </c>
      <c r="D4" s="301" t="s">
        <v>472</v>
      </c>
      <c r="E4" s="301">
        <v>26.31</v>
      </c>
      <c r="F4" s="301">
        <v>26.31</v>
      </c>
      <c r="G4" s="301">
        <f>F4/E4*100</f>
        <v>100</v>
      </c>
    </row>
    <row r="5" spans="1:7">
      <c r="A5" s="102">
        <v>2</v>
      </c>
      <c r="B5" s="302" t="s">
        <v>543</v>
      </c>
      <c r="C5" s="302" t="s">
        <v>353</v>
      </c>
      <c r="D5" s="302" t="s">
        <v>472</v>
      </c>
      <c r="E5" s="302">
        <v>17.71</v>
      </c>
      <c r="F5" s="302">
        <v>13.23</v>
      </c>
      <c r="G5" s="303">
        <f t="shared" ref="G5:G48" si="0">F5/E5*100</f>
        <v>74.703557312252968</v>
      </c>
    </row>
    <row r="6" spans="1:7">
      <c r="A6" s="102">
        <v>3</v>
      </c>
      <c r="B6" s="302" t="s">
        <v>543</v>
      </c>
      <c r="C6" s="302" t="s">
        <v>253</v>
      </c>
      <c r="D6" s="302" t="s">
        <v>472</v>
      </c>
      <c r="E6" s="302">
        <v>3.15</v>
      </c>
      <c r="F6" s="302">
        <v>2.4700000000000002</v>
      </c>
      <c r="G6" s="303">
        <f t="shared" si="0"/>
        <v>78.412698412698418</v>
      </c>
    </row>
    <row r="7" spans="1:7">
      <c r="A7" s="102">
        <v>4</v>
      </c>
      <c r="B7" s="302" t="s">
        <v>543</v>
      </c>
      <c r="C7" s="302" t="s">
        <v>220</v>
      </c>
      <c r="D7" s="302" t="s">
        <v>545</v>
      </c>
      <c r="E7" s="302">
        <v>58.7</v>
      </c>
      <c r="F7" s="302">
        <v>48.33</v>
      </c>
      <c r="G7" s="303">
        <f t="shared" si="0"/>
        <v>82.333901192504257</v>
      </c>
    </row>
    <row r="8" spans="1:7">
      <c r="A8" s="102">
        <v>5</v>
      </c>
      <c r="B8" s="302" t="s">
        <v>543</v>
      </c>
      <c r="C8" s="302" t="s">
        <v>220</v>
      </c>
      <c r="D8" s="302" t="s">
        <v>475</v>
      </c>
      <c r="E8" s="302">
        <v>0</v>
      </c>
      <c r="F8" s="302">
        <v>0</v>
      </c>
      <c r="G8" s="303">
        <v>0</v>
      </c>
    </row>
    <row r="9" spans="1:7">
      <c r="A9" s="102">
        <v>6</v>
      </c>
      <c r="B9" s="302" t="s">
        <v>543</v>
      </c>
      <c r="C9" s="302" t="s">
        <v>224</v>
      </c>
      <c r="D9" s="302" t="s">
        <v>545</v>
      </c>
      <c r="E9" s="302">
        <v>10.83</v>
      </c>
      <c r="F9" s="302">
        <v>10.34</v>
      </c>
      <c r="G9" s="303">
        <f t="shared" si="0"/>
        <v>95.475530932594637</v>
      </c>
    </row>
    <row r="10" spans="1:7">
      <c r="A10" s="102">
        <v>7</v>
      </c>
      <c r="B10" s="302" t="s">
        <v>543</v>
      </c>
      <c r="C10" s="302" t="s">
        <v>546</v>
      </c>
      <c r="D10" s="302" t="s">
        <v>545</v>
      </c>
      <c r="E10" s="302">
        <v>3.61</v>
      </c>
      <c r="F10" s="302">
        <v>3.16</v>
      </c>
      <c r="G10" s="303">
        <f t="shared" si="0"/>
        <v>87.53462603878117</v>
      </c>
    </row>
    <row r="11" spans="1:7">
      <c r="A11" s="102">
        <v>8</v>
      </c>
      <c r="B11" s="302" t="s">
        <v>543</v>
      </c>
      <c r="C11" s="302" t="s">
        <v>546</v>
      </c>
      <c r="D11" s="302" t="s">
        <v>475</v>
      </c>
      <c r="E11" s="302">
        <v>0</v>
      </c>
      <c r="F11" s="302">
        <v>0</v>
      </c>
      <c r="G11" s="303">
        <v>0</v>
      </c>
    </row>
    <row r="12" spans="1:7">
      <c r="A12" s="102">
        <v>9</v>
      </c>
      <c r="B12" s="302" t="s">
        <v>543</v>
      </c>
      <c r="C12" s="302" t="s">
        <v>217</v>
      </c>
      <c r="D12" s="302" t="s">
        <v>545</v>
      </c>
      <c r="E12" s="302">
        <v>160.69999999999999</v>
      </c>
      <c r="F12" s="302">
        <v>147.88999999999999</v>
      </c>
      <c r="G12" s="303">
        <f t="shared" si="0"/>
        <v>92.028624766645919</v>
      </c>
    </row>
    <row r="13" spans="1:7">
      <c r="A13" s="102">
        <v>10</v>
      </c>
      <c r="B13" s="302" t="s">
        <v>543</v>
      </c>
      <c r="C13" s="302" t="s">
        <v>217</v>
      </c>
      <c r="D13" s="302" t="s">
        <v>475</v>
      </c>
      <c r="E13" s="302">
        <v>129.21</v>
      </c>
      <c r="F13" s="302">
        <v>117.56</v>
      </c>
      <c r="G13" s="303">
        <f t="shared" si="0"/>
        <v>90.983669994582456</v>
      </c>
    </row>
    <row r="14" spans="1:7" ht="30">
      <c r="A14" s="102">
        <v>11</v>
      </c>
      <c r="B14" s="302" t="s">
        <v>543</v>
      </c>
      <c r="C14" s="302" t="s">
        <v>547</v>
      </c>
      <c r="D14" s="302" t="s">
        <v>472</v>
      </c>
      <c r="E14" s="302">
        <v>0.35</v>
      </c>
      <c r="F14" s="302">
        <v>0.34</v>
      </c>
      <c r="G14" s="303">
        <f t="shared" si="0"/>
        <v>97.142857142857153</v>
      </c>
    </row>
    <row r="15" spans="1:7">
      <c r="A15" s="102">
        <v>12</v>
      </c>
      <c r="B15" s="302" t="s">
        <v>543</v>
      </c>
      <c r="C15" s="302" t="s">
        <v>226</v>
      </c>
      <c r="D15" s="302" t="s">
        <v>545</v>
      </c>
      <c r="E15" s="302">
        <v>6.24</v>
      </c>
      <c r="F15" s="302">
        <v>5.65</v>
      </c>
      <c r="G15" s="303">
        <f t="shared" si="0"/>
        <v>90.544871794871796</v>
      </c>
    </row>
    <row r="16" spans="1:7">
      <c r="A16" s="102">
        <v>13</v>
      </c>
      <c r="B16" s="302" t="s">
        <v>543</v>
      </c>
      <c r="C16" s="302" t="s">
        <v>239</v>
      </c>
      <c r="D16" s="302" t="s">
        <v>472</v>
      </c>
      <c r="E16" s="302">
        <v>0.64</v>
      </c>
      <c r="F16" s="302">
        <v>0.56000000000000005</v>
      </c>
      <c r="G16" s="303">
        <f t="shared" si="0"/>
        <v>87.500000000000014</v>
      </c>
    </row>
    <row r="17" spans="1:7">
      <c r="A17" s="102">
        <v>14</v>
      </c>
      <c r="B17" s="302" t="s">
        <v>543</v>
      </c>
      <c r="C17" s="302" t="s">
        <v>548</v>
      </c>
      <c r="D17" s="302" t="s">
        <v>472</v>
      </c>
      <c r="E17" s="302">
        <v>0.21</v>
      </c>
      <c r="F17" s="302">
        <v>0.15</v>
      </c>
      <c r="G17" s="303">
        <f t="shared" si="0"/>
        <v>71.428571428571431</v>
      </c>
    </row>
    <row r="18" spans="1:7" ht="30">
      <c r="A18" s="102">
        <v>15</v>
      </c>
      <c r="B18" s="302" t="s">
        <v>543</v>
      </c>
      <c r="C18" s="302" t="s">
        <v>549</v>
      </c>
      <c r="D18" s="302" t="s">
        <v>472</v>
      </c>
      <c r="E18" s="302">
        <v>0.26</v>
      </c>
      <c r="F18" s="302">
        <v>0.19</v>
      </c>
      <c r="G18" s="303">
        <f t="shared" si="0"/>
        <v>73.076923076923066</v>
      </c>
    </row>
    <row r="19" spans="1:7">
      <c r="A19" s="102">
        <v>16</v>
      </c>
      <c r="B19" s="302" t="s">
        <v>543</v>
      </c>
      <c r="C19" s="302" t="s">
        <v>550</v>
      </c>
      <c r="D19" s="302" t="s">
        <v>472</v>
      </c>
      <c r="E19" s="302">
        <v>5.67</v>
      </c>
      <c r="F19" s="302">
        <v>5.19</v>
      </c>
      <c r="G19" s="303">
        <f t="shared" si="0"/>
        <v>91.534391534391546</v>
      </c>
    </row>
    <row r="20" spans="1:7">
      <c r="A20" s="102">
        <v>17</v>
      </c>
      <c r="B20" s="302" t="s">
        <v>543</v>
      </c>
      <c r="C20" s="302" t="s">
        <v>249</v>
      </c>
      <c r="D20" s="302" t="s">
        <v>472</v>
      </c>
      <c r="E20" s="302">
        <v>27.45</v>
      </c>
      <c r="F20" s="302">
        <v>15.91</v>
      </c>
      <c r="G20" s="303">
        <f t="shared" si="0"/>
        <v>57.959927140255004</v>
      </c>
    </row>
    <row r="21" spans="1:7">
      <c r="A21" s="102">
        <v>18</v>
      </c>
      <c r="B21" s="302" t="s">
        <v>543</v>
      </c>
      <c r="C21" s="302" t="s">
        <v>251</v>
      </c>
      <c r="D21" s="302" t="s">
        <v>472</v>
      </c>
      <c r="E21" s="302">
        <v>19.62</v>
      </c>
      <c r="F21" s="302">
        <v>16.11</v>
      </c>
      <c r="G21" s="303">
        <f t="shared" si="0"/>
        <v>82.110091743119256</v>
      </c>
    </row>
    <row r="22" spans="1:7">
      <c r="A22" s="102">
        <v>19</v>
      </c>
      <c r="B22" s="302" t="s">
        <v>543</v>
      </c>
      <c r="C22" s="302" t="s">
        <v>551</v>
      </c>
      <c r="D22" s="302" t="s">
        <v>472</v>
      </c>
      <c r="E22" s="302">
        <v>7.57</v>
      </c>
      <c r="F22" s="302">
        <v>6.42</v>
      </c>
      <c r="G22" s="303">
        <f t="shared" si="0"/>
        <v>84.808454425363266</v>
      </c>
    </row>
    <row r="23" spans="1:7">
      <c r="A23" s="102">
        <v>20</v>
      </c>
      <c r="B23" s="302" t="s">
        <v>543</v>
      </c>
      <c r="C23" s="302" t="s">
        <v>552</v>
      </c>
      <c r="D23" s="302" t="s">
        <v>472</v>
      </c>
      <c r="E23" s="302">
        <v>6.24</v>
      </c>
      <c r="F23" s="302">
        <v>0</v>
      </c>
      <c r="G23" s="303">
        <f t="shared" si="0"/>
        <v>0</v>
      </c>
    </row>
    <row r="24" spans="1:7" ht="30">
      <c r="A24" s="102">
        <v>21</v>
      </c>
      <c r="B24" s="302" t="s">
        <v>543</v>
      </c>
      <c r="C24" s="302" t="s">
        <v>553</v>
      </c>
      <c r="D24" s="302" t="s">
        <v>472</v>
      </c>
      <c r="E24" s="302">
        <v>24.97</v>
      </c>
      <c r="F24" s="302">
        <v>24.94</v>
      </c>
      <c r="G24" s="303">
        <f t="shared" si="0"/>
        <v>99.879855826992397</v>
      </c>
    </row>
    <row r="25" spans="1:7">
      <c r="A25" s="102">
        <v>22</v>
      </c>
      <c r="B25" s="302" t="s">
        <v>543</v>
      </c>
      <c r="C25" s="302" t="s">
        <v>351</v>
      </c>
      <c r="D25" s="302" t="s">
        <v>545</v>
      </c>
      <c r="E25" s="302">
        <v>11</v>
      </c>
      <c r="F25" s="302">
        <v>9.18</v>
      </c>
      <c r="G25" s="303">
        <f t="shared" si="0"/>
        <v>83.454545454545453</v>
      </c>
    </row>
    <row r="26" spans="1:7">
      <c r="A26" s="102">
        <v>23</v>
      </c>
      <c r="B26" s="302" t="s">
        <v>543</v>
      </c>
      <c r="C26" s="302" t="s">
        <v>228</v>
      </c>
      <c r="D26" s="302" t="s">
        <v>545</v>
      </c>
      <c r="E26" s="302">
        <v>10.52</v>
      </c>
      <c r="F26" s="302">
        <v>8.8000000000000007</v>
      </c>
      <c r="G26" s="303">
        <f t="shared" si="0"/>
        <v>83.650190114068451</v>
      </c>
    </row>
    <row r="27" spans="1:7">
      <c r="A27" s="102">
        <v>24</v>
      </c>
      <c r="B27" s="302" t="s">
        <v>543</v>
      </c>
      <c r="C27" s="302" t="s">
        <v>228</v>
      </c>
      <c r="D27" s="302" t="s">
        <v>475</v>
      </c>
      <c r="E27" s="302">
        <v>0</v>
      </c>
      <c r="F27" s="302">
        <v>0</v>
      </c>
      <c r="G27" s="303">
        <v>0</v>
      </c>
    </row>
    <row r="28" spans="1:7">
      <c r="A28" s="102">
        <v>25</v>
      </c>
      <c r="B28" s="302" t="s">
        <v>543</v>
      </c>
      <c r="C28" s="302" t="s">
        <v>554</v>
      </c>
      <c r="D28" s="302" t="s">
        <v>472</v>
      </c>
      <c r="E28" s="302">
        <v>8.4499999999999993</v>
      </c>
      <c r="F28" s="302">
        <v>8.2100000000000009</v>
      </c>
      <c r="G28" s="303">
        <f t="shared" si="0"/>
        <v>97.159763313609488</v>
      </c>
    </row>
    <row r="29" spans="1:7" ht="30">
      <c r="A29" s="102">
        <v>26</v>
      </c>
      <c r="B29" s="302" t="s">
        <v>543</v>
      </c>
      <c r="C29" s="302" t="s">
        <v>555</v>
      </c>
      <c r="D29" s="302" t="s">
        <v>472</v>
      </c>
      <c r="E29" s="302">
        <v>0.3</v>
      </c>
      <c r="F29" s="302">
        <v>0.27</v>
      </c>
      <c r="G29" s="303">
        <f t="shared" si="0"/>
        <v>90.000000000000014</v>
      </c>
    </row>
    <row r="30" spans="1:7">
      <c r="A30" s="102">
        <v>27</v>
      </c>
      <c r="B30" s="302" t="s">
        <v>543</v>
      </c>
      <c r="C30" s="302" t="s">
        <v>236</v>
      </c>
      <c r="D30" s="302" t="s">
        <v>472</v>
      </c>
      <c r="E30" s="302">
        <v>46.56</v>
      </c>
      <c r="F30" s="302">
        <v>41.62</v>
      </c>
      <c r="G30" s="303">
        <f t="shared" si="0"/>
        <v>89.390034364261169</v>
      </c>
    </row>
    <row r="31" spans="1:7">
      <c r="A31" s="102">
        <v>28</v>
      </c>
      <c r="B31" s="302" t="s">
        <v>543</v>
      </c>
      <c r="C31" s="302" t="s">
        <v>299</v>
      </c>
      <c r="D31" s="302" t="s">
        <v>472</v>
      </c>
      <c r="E31" s="302">
        <v>2.3199999999999998</v>
      </c>
      <c r="F31" s="302">
        <v>2.16</v>
      </c>
      <c r="G31" s="303">
        <f t="shared" si="0"/>
        <v>93.103448275862078</v>
      </c>
    </row>
    <row r="32" spans="1:7" ht="30">
      <c r="A32" s="102">
        <v>29</v>
      </c>
      <c r="B32" s="302" t="s">
        <v>543</v>
      </c>
      <c r="C32" s="302" t="s">
        <v>556</v>
      </c>
      <c r="D32" s="302" t="s">
        <v>472</v>
      </c>
      <c r="E32" s="302">
        <v>16.72</v>
      </c>
      <c r="F32" s="302">
        <v>14.39</v>
      </c>
      <c r="G32" s="303">
        <f t="shared" si="0"/>
        <v>86.064593301435423</v>
      </c>
    </row>
    <row r="33" spans="1:7" ht="30">
      <c r="A33" s="102">
        <v>30</v>
      </c>
      <c r="B33" s="302" t="s">
        <v>543</v>
      </c>
      <c r="C33" s="302" t="s">
        <v>244</v>
      </c>
      <c r="D33" s="302" t="s">
        <v>472</v>
      </c>
      <c r="E33" s="302">
        <v>0.95</v>
      </c>
      <c r="F33" s="302">
        <v>0.77</v>
      </c>
      <c r="G33" s="303">
        <f t="shared" si="0"/>
        <v>81.05263157894737</v>
      </c>
    </row>
    <row r="34" spans="1:7">
      <c r="A34" s="102">
        <v>31</v>
      </c>
      <c r="B34" s="302" t="s">
        <v>543</v>
      </c>
      <c r="C34" s="302" t="s">
        <v>557</v>
      </c>
      <c r="D34" s="302" t="s">
        <v>472</v>
      </c>
      <c r="E34" s="302">
        <v>0</v>
      </c>
      <c r="F34" s="302">
        <v>0</v>
      </c>
      <c r="G34" s="303">
        <v>0</v>
      </c>
    </row>
    <row r="35" spans="1:7">
      <c r="A35" s="102">
        <v>32</v>
      </c>
      <c r="B35" s="302" t="s">
        <v>543</v>
      </c>
      <c r="C35" s="302" t="s">
        <v>558</v>
      </c>
      <c r="D35" s="302" t="s">
        <v>472</v>
      </c>
      <c r="E35" s="302">
        <v>0</v>
      </c>
      <c r="F35" s="302">
        <v>0</v>
      </c>
      <c r="G35" s="303">
        <v>0</v>
      </c>
    </row>
    <row r="36" spans="1:7">
      <c r="A36" s="102">
        <v>33</v>
      </c>
      <c r="B36" s="302" t="s">
        <v>543</v>
      </c>
      <c r="C36" s="302" t="s">
        <v>365</v>
      </c>
      <c r="D36" s="302" t="s">
        <v>545</v>
      </c>
      <c r="E36" s="302">
        <v>0.34</v>
      </c>
      <c r="F36" s="302">
        <v>0.33</v>
      </c>
      <c r="G36" s="303">
        <f t="shared" si="0"/>
        <v>97.058823529411768</v>
      </c>
    </row>
    <row r="37" spans="1:7">
      <c r="A37" s="102">
        <v>34</v>
      </c>
      <c r="B37" s="302" t="s">
        <v>543</v>
      </c>
      <c r="C37" s="302" t="s">
        <v>229</v>
      </c>
      <c r="D37" s="302" t="s">
        <v>545</v>
      </c>
      <c r="E37" s="302">
        <v>9.14</v>
      </c>
      <c r="F37" s="302">
        <v>7.01</v>
      </c>
      <c r="G37" s="303">
        <f t="shared" si="0"/>
        <v>76.695842450765866</v>
      </c>
    </row>
    <row r="38" spans="1:7">
      <c r="A38" s="102">
        <v>35</v>
      </c>
      <c r="B38" s="302" t="s">
        <v>543</v>
      </c>
      <c r="C38" s="302" t="s">
        <v>229</v>
      </c>
      <c r="D38" s="302" t="s">
        <v>475</v>
      </c>
      <c r="E38" s="302">
        <v>0</v>
      </c>
      <c r="F38" s="302">
        <v>0</v>
      </c>
      <c r="G38" s="303">
        <v>0</v>
      </c>
    </row>
    <row r="39" spans="1:7">
      <c r="A39" s="102">
        <v>36</v>
      </c>
      <c r="B39" s="302" t="s">
        <v>543</v>
      </c>
      <c r="C39" s="302" t="s">
        <v>559</v>
      </c>
      <c r="D39" s="302" t="s">
        <v>472</v>
      </c>
      <c r="E39" s="302">
        <v>5.36</v>
      </c>
      <c r="F39" s="302">
        <v>5.1100000000000003</v>
      </c>
      <c r="G39" s="303">
        <f t="shared" si="0"/>
        <v>95.335820895522389</v>
      </c>
    </row>
    <row r="40" spans="1:7">
      <c r="A40" s="102">
        <v>37</v>
      </c>
      <c r="B40" s="302" t="s">
        <v>543</v>
      </c>
      <c r="C40" s="302" t="s">
        <v>246</v>
      </c>
      <c r="D40" s="302" t="s">
        <v>472</v>
      </c>
      <c r="E40" s="302">
        <v>2.19</v>
      </c>
      <c r="F40" s="302">
        <v>1.95</v>
      </c>
      <c r="G40" s="303">
        <f t="shared" si="0"/>
        <v>89.041095890410958</v>
      </c>
    </row>
    <row r="41" spans="1:7">
      <c r="A41" s="102">
        <v>38</v>
      </c>
      <c r="B41" s="302" t="s">
        <v>543</v>
      </c>
      <c r="C41" s="302" t="s">
        <v>218</v>
      </c>
      <c r="D41" s="302" t="s">
        <v>545</v>
      </c>
      <c r="E41" s="302">
        <v>170.03</v>
      </c>
      <c r="F41" s="302">
        <v>157.16999999999999</v>
      </c>
      <c r="G41" s="303">
        <f t="shared" si="0"/>
        <v>92.436628830206431</v>
      </c>
    </row>
    <row r="42" spans="1:7">
      <c r="A42" s="102">
        <v>39</v>
      </c>
      <c r="B42" s="302" t="s">
        <v>543</v>
      </c>
      <c r="C42" s="302" t="s">
        <v>218</v>
      </c>
      <c r="D42" s="302" t="s">
        <v>475</v>
      </c>
      <c r="E42" s="302">
        <v>0</v>
      </c>
      <c r="F42" s="302">
        <v>0</v>
      </c>
      <c r="G42" s="303">
        <v>0</v>
      </c>
    </row>
    <row r="43" spans="1:7" ht="30">
      <c r="A43" s="102">
        <v>40</v>
      </c>
      <c r="B43" s="302" t="s">
        <v>543</v>
      </c>
      <c r="C43" s="302" t="s">
        <v>560</v>
      </c>
      <c r="D43" s="302" t="s">
        <v>472</v>
      </c>
      <c r="E43" s="302">
        <v>0.46</v>
      </c>
      <c r="F43" s="302">
        <v>0.08</v>
      </c>
      <c r="G43" s="303">
        <f t="shared" si="0"/>
        <v>17.391304347826086</v>
      </c>
    </row>
    <row r="44" spans="1:7">
      <c r="A44" s="102">
        <v>41</v>
      </c>
      <c r="B44" s="302" t="s">
        <v>543</v>
      </c>
      <c r="C44" s="302" t="s">
        <v>231</v>
      </c>
      <c r="D44" s="302" t="s">
        <v>545</v>
      </c>
      <c r="E44" s="302">
        <v>3.44</v>
      </c>
      <c r="F44" s="302">
        <v>3.18</v>
      </c>
      <c r="G44" s="303">
        <f t="shared" si="0"/>
        <v>92.441860465116292</v>
      </c>
    </row>
    <row r="45" spans="1:7">
      <c r="A45" s="102">
        <v>42</v>
      </c>
      <c r="B45" s="302" t="s">
        <v>543</v>
      </c>
      <c r="C45" s="302" t="s">
        <v>561</v>
      </c>
      <c r="D45" s="302" t="s">
        <v>545</v>
      </c>
      <c r="E45" s="302">
        <v>61.54</v>
      </c>
      <c r="F45" s="302">
        <v>52.6</v>
      </c>
      <c r="G45" s="303">
        <f t="shared" si="0"/>
        <v>85.472863178420539</v>
      </c>
    </row>
    <row r="46" spans="1:7">
      <c r="A46" s="102">
        <v>43</v>
      </c>
      <c r="B46" s="302" t="s">
        <v>543</v>
      </c>
      <c r="C46" s="302" t="s">
        <v>561</v>
      </c>
      <c r="D46" s="302" t="s">
        <v>475</v>
      </c>
      <c r="E46" s="302">
        <v>0</v>
      </c>
      <c r="F46" s="302">
        <v>0</v>
      </c>
      <c r="G46" s="303">
        <v>0</v>
      </c>
    </row>
    <row r="47" spans="1:7">
      <c r="A47" s="102">
        <v>44</v>
      </c>
      <c r="B47" s="302" t="s">
        <v>543</v>
      </c>
      <c r="C47" s="302" t="s">
        <v>562</v>
      </c>
      <c r="D47" s="302" t="s">
        <v>472</v>
      </c>
      <c r="E47" s="302">
        <v>2.75</v>
      </c>
      <c r="F47" s="302">
        <v>1.89</v>
      </c>
      <c r="G47" s="303">
        <f t="shared" si="0"/>
        <v>68.72727272727272</v>
      </c>
    </row>
    <row r="48" spans="1:7" ht="18.75">
      <c r="D48" s="304" t="s">
        <v>66</v>
      </c>
      <c r="E48" s="304">
        <v>861.5</v>
      </c>
      <c r="F48" s="304">
        <v>759.45</v>
      </c>
      <c r="G48" s="305">
        <f t="shared" si="0"/>
        <v>88.154381892048761</v>
      </c>
    </row>
  </sheetData>
  <mergeCells count="1">
    <mergeCell ref="A1:G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K6" sqref="K6"/>
    </sheetView>
  </sheetViews>
  <sheetFormatPr defaultRowHeight="15"/>
  <cols>
    <col min="1" max="1" width="12.140625" customWidth="1"/>
    <col min="2" max="2" width="17.7109375" customWidth="1"/>
    <col min="3" max="3" width="17.28515625" customWidth="1"/>
    <col min="4" max="4" width="13.5703125" customWidth="1"/>
    <col min="5" max="5" width="22.140625" customWidth="1"/>
    <col min="6" max="6" width="19.140625" customWidth="1"/>
    <col min="7" max="7" width="21.140625" customWidth="1"/>
  </cols>
  <sheetData>
    <row r="1" spans="1:7" ht="48.75" customHeight="1" thickBot="1">
      <c r="A1" s="552" t="s">
        <v>563</v>
      </c>
      <c r="B1" s="553"/>
      <c r="C1" s="553"/>
      <c r="D1" s="553"/>
      <c r="E1" s="553"/>
      <c r="F1" s="553"/>
      <c r="G1" s="554"/>
    </row>
    <row r="2" spans="1:7" ht="94.5" thickBot="1">
      <c r="A2" s="306" t="s">
        <v>537</v>
      </c>
      <c r="B2" s="307" t="s">
        <v>538</v>
      </c>
      <c r="C2" s="308" t="s">
        <v>342</v>
      </c>
      <c r="D2" s="308" t="s">
        <v>539</v>
      </c>
      <c r="E2" s="308" t="s">
        <v>564</v>
      </c>
      <c r="F2" s="308" t="s">
        <v>565</v>
      </c>
      <c r="G2" s="309" t="s">
        <v>566</v>
      </c>
    </row>
    <row r="3" spans="1:7" ht="37.5">
      <c r="A3" s="310">
        <v>1</v>
      </c>
      <c r="B3" s="311" t="s">
        <v>543</v>
      </c>
      <c r="C3" s="311" t="s">
        <v>544</v>
      </c>
      <c r="D3" s="311" t="s">
        <v>472</v>
      </c>
      <c r="E3" s="311">
        <v>26.31</v>
      </c>
      <c r="F3" s="311">
        <v>26.31</v>
      </c>
      <c r="G3" s="312">
        <v>100</v>
      </c>
    </row>
    <row r="4" spans="1:7" ht="18.75">
      <c r="A4" s="313">
        <v>2</v>
      </c>
      <c r="B4" s="314" t="s">
        <v>543</v>
      </c>
      <c r="C4" s="314" t="s">
        <v>353</v>
      </c>
      <c r="D4" s="314" t="s">
        <v>472</v>
      </c>
      <c r="E4" s="314">
        <v>16.48</v>
      </c>
      <c r="F4" s="314">
        <v>15.73</v>
      </c>
      <c r="G4" s="315">
        <v>95.449029126213588</v>
      </c>
    </row>
    <row r="5" spans="1:7" ht="18.75">
      <c r="A5" s="313">
        <v>3</v>
      </c>
      <c r="B5" s="314" t="s">
        <v>543</v>
      </c>
      <c r="C5" s="314" t="s">
        <v>253</v>
      </c>
      <c r="D5" s="314" t="s">
        <v>472</v>
      </c>
      <c r="E5" s="314">
        <v>3.08</v>
      </c>
      <c r="F5" s="314">
        <v>3.06</v>
      </c>
      <c r="G5" s="315">
        <v>99.350649350649348</v>
      </c>
    </row>
    <row r="6" spans="1:7" ht="37.5">
      <c r="A6" s="313">
        <v>4</v>
      </c>
      <c r="B6" s="314" t="s">
        <v>543</v>
      </c>
      <c r="C6" s="314" t="s">
        <v>220</v>
      </c>
      <c r="D6" s="314" t="s">
        <v>545</v>
      </c>
      <c r="E6" s="314">
        <v>58.02</v>
      </c>
      <c r="F6" s="314">
        <v>50.27</v>
      </c>
      <c r="G6" s="315">
        <v>86.642537056187521</v>
      </c>
    </row>
    <row r="7" spans="1:7" ht="37.5">
      <c r="A7" s="313">
        <v>5</v>
      </c>
      <c r="B7" s="314" t="s">
        <v>543</v>
      </c>
      <c r="C7" s="314" t="s">
        <v>220</v>
      </c>
      <c r="D7" s="314" t="s">
        <v>475</v>
      </c>
      <c r="E7" s="314">
        <v>0</v>
      </c>
      <c r="F7" s="314">
        <v>0</v>
      </c>
      <c r="G7" s="315">
        <v>0</v>
      </c>
    </row>
    <row r="8" spans="1:7" ht="18.75">
      <c r="A8" s="313">
        <v>6</v>
      </c>
      <c r="B8" s="314" t="s">
        <v>543</v>
      </c>
      <c r="C8" s="314" t="s">
        <v>224</v>
      </c>
      <c r="D8" s="314" t="s">
        <v>545</v>
      </c>
      <c r="E8" s="314">
        <v>10.65</v>
      </c>
      <c r="F8" s="314">
        <v>9.89</v>
      </c>
      <c r="G8" s="315">
        <v>92.863849765258223</v>
      </c>
    </row>
    <row r="9" spans="1:7" ht="37.5">
      <c r="A9" s="313">
        <v>7</v>
      </c>
      <c r="B9" s="314" t="s">
        <v>543</v>
      </c>
      <c r="C9" s="314" t="s">
        <v>546</v>
      </c>
      <c r="D9" s="314" t="s">
        <v>545</v>
      </c>
      <c r="E9" s="314">
        <v>3.6</v>
      </c>
      <c r="F9" s="314">
        <v>3.3</v>
      </c>
      <c r="G9" s="315">
        <v>91.666666666666657</v>
      </c>
    </row>
    <row r="10" spans="1:7" ht="37.5">
      <c r="A10" s="313">
        <v>8</v>
      </c>
      <c r="B10" s="314" t="s">
        <v>543</v>
      </c>
      <c r="C10" s="314" t="s">
        <v>546</v>
      </c>
      <c r="D10" s="314" t="s">
        <v>475</v>
      </c>
      <c r="E10" s="314">
        <v>0</v>
      </c>
      <c r="F10" s="314">
        <v>0</v>
      </c>
      <c r="G10" s="315">
        <v>0</v>
      </c>
    </row>
    <row r="11" spans="1:7" ht="18.75">
      <c r="A11" s="313">
        <v>9</v>
      </c>
      <c r="B11" s="314" t="s">
        <v>543</v>
      </c>
      <c r="C11" s="314" t="s">
        <v>217</v>
      </c>
      <c r="D11" s="314" t="s">
        <v>545</v>
      </c>
      <c r="E11" s="314">
        <v>158.85</v>
      </c>
      <c r="F11" s="314">
        <v>141.47999999999999</v>
      </c>
      <c r="G11" s="315">
        <v>89.065155807365443</v>
      </c>
    </row>
    <row r="12" spans="1:7" ht="18.75">
      <c r="A12" s="313">
        <v>10</v>
      </c>
      <c r="B12" s="314" t="s">
        <v>543</v>
      </c>
      <c r="C12" s="314" t="s">
        <v>217</v>
      </c>
      <c r="D12" s="314" t="s">
        <v>475</v>
      </c>
      <c r="E12" s="314">
        <v>128.88</v>
      </c>
      <c r="F12" s="314">
        <v>106.45</v>
      </c>
      <c r="G12" s="315">
        <v>82.59621353196772</v>
      </c>
    </row>
    <row r="13" spans="1:7" ht="56.25">
      <c r="A13" s="313">
        <v>11</v>
      </c>
      <c r="B13" s="314" t="s">
        <v>543</v>
      </c>
      <c r="C13" s="314" t="s">
        <v>547</v>
      </c>
      <c r="D13" s="314" t="s">
        <v>472</v>
      </c>
      <c r="E13" s="314">
        <v>0.34</v>
      </c>
      <c r="F13" s="314">
        <v>0.31</v>
      </c>
      <c r="G13" s="315">
        <v>91.17647058823529</v>
      </c>
    </row>
    <row r="14" spans="1:7" ht="37.5">
      <c r="A14" s="313">
        <v>12</v>
      </c>
      <c r="B14" s="314" t="s">
        <v>543</v>
      </c>
      <c r="C14" s="314" t="s">
        <v>226</v>
      </c>
      <c r="D14" s="314" t="s">
        <v>545</v>
      </c>
      <c r="E14" s="314">
        <v>5.73</v>
      </c>
      <c r="F14" s="314">
        <v>4.47</v>
      </c>
      <c r="G14" s="315">
        <v>78.010471204188462</v>
      </c>
    </row>
    <row r="15" spans="1:7" ht="37.5">
      <c r="A15" s="313">
        <v>13</v>
      </c>
      <c r="B15" s="314" t="s">
        <v>543</v>
      </c>
      <c r="C15" s="314" t="s">
        <v>239</v>
      </c>
      <c r="D15" s="314" t="s">
        <v>472</v>
      </c>
      <c r="E15" s="314">
        <v>0.63</v>
      </c>
      <c r="F15" s="314">
        <v>0.63</v>
      </c>
      <c r="G15" s="315">
        <v>100</v>
      </c>
    </row>
    <row r="16" spans="1:7" ht="37.5">
      <c r="A16" s="313">
        <v>14</v>
      </c>
      <c r="B16" s="314" t="s">
        <v>543</v>
      </c>
      <c r="C16" s="314" t="s">
        <v>548</v>
      </c>
      <c r="D16" s="314" t="s">
        <v>472</v>
      </c>
      <c r="E16" s="314">
        <v>0.19</v>
      </c>
      <c r="F16" s="314">
        <v>0.18</v>
      </c>
      <c r="G16" s="315">
        <v>94.73684210526315</v>
      </c>
    </row>
    <row r="17" spans="1:7" ht="37.5">
      <c r="A17" s="313">
        <v>15</v>
      </c>
      <c r="B17" s="314" t="s">
        <v>543</v>
      </c>
      <c r="C17" s="314" t="s">
        <v>549</v>
      </c>
      <c r="D17" s="314" t="s">
        <v>472</v>
      </c>
      <c r="E17" s="314">
        <v>0.22</v>
      </c>
      <c r="F17" s="314">
        <v>0.21</v>
      </c>
      <c r="G17" s="315">
        <v>95.454545454545453</v>
      </c>
    </row>
    <row r="18" spans="1:7" ht="37.5">
      <c r="A18" s="313">
        <v>16</v>
      </c>
      <c r="B18" s="314" t="s">
        <v>543</v>
      </c>
      <c r="C18" s="314" t="s">
        <v>550</v>
      </c>
      <c r="D18" s="314" t="s">
        <v>472</v>
      </c>
      <c r="E18" s="314">
        <v>5.62</v>
      </c>
      <c r="F18" s="314">
        <v>5.58</v>
      </c>
      <c r="G18" s="315">
        <v>99.288256227758012</v>
      </c>
    </row>
    <row r="19" spans="1:7" ht="37.5">
      <c r="A19" s="313">
        <v>17</v>
      </c>
      <c r="B19" s="314" t="s">
        <v>543</v>
      </c>
      <c r="C19" s="314" t="s">
        <v>249</v>
      </c>
      <c r="D19" s="314" t="s">
        <v>472</v>
      </c>
      <c r="E19" s="314">
        <v>26.5</v>
      </c>
      <c r="F19" s="314">
        <v>26.48</v>
      </c>
      <c r="G19" s="315">
        <v>99.924528301886795</v>
      </c>
    </row>
    <row r="20" spans="1:7" ht="18.75">
      <c r="A20" s="313">
        <v>18</v>
      </c>
      <c r="B20" s="314" t="s">
        <v>543</v>
      </c>
      <c r="C20" s="314" t="s">
        <v>251</v>
      </c>
      <c r="D20" s="314" t="s">
        <v>472</v>
      </c>
      <c r="E20" s="314">
        <v>18.66</v>
      </c>
      <c r="F20" s="314">
        <v>18.46</v>
      </c>
      <c r="G20" s="315">
        <v>98.928188638799568</v>
      </c>
    </row>
    <row r="21" spans="1:7" ht="18.75">
      <c r="A21" s="313">
        <v>19</v>
      </c>
      <c r="B21" s="314" t="s">
        <v>543</v>
      </c>
      <c r="C21" s="314" t="s">
        <v>551</v>
      </c>
      <c r="D21" s="314" t="s">
        <v>472</v>
      </c>
      <c r="E21" s="314">
        <v>7.45</v>
      </c>
      <c r="F21" s="314">
        <v>7.22</v>
      </c>
      <c r="G21" s="315">
        <v>96.912751677852341</v>
      </c>
    </row>
    <row r="22" spans="1:7" ht="37.5">
      <c r="A22" s="313">
        <v>20</v>
      </c>
      <c r="B22" s="314" t="s">
        <v>543</v>
      </c>
      <c r="C22" s="314" t="s">
        <v>552</v>
      </c>
      <c r="D22" s="314" t="s">
        <v>472</v>
      </c>
      <c r="E22" s="314">
        <v>6.23</v>
      </c>
      <c r="F22" s="314">
        <v>6.2</v>
      </c>
      <c r="G22" s="315">
        <v>99.518459069020864</v>
      </c>
    </row>
    <row r="23" spans="1:7" ht="37.5">
      <c r="A23" s="313">
        <v>21</v>
      </c>
      <c r="B23" s="314" t="s">
        <v>543</v>
      </c>
      <c r="C23" s="314" t="s">
        <v>553</v>
      </c>
      <c r="D23" s="314" t="s">
        <v>472</v>
      </c>
      <c r="E23" s="314">
        <v>26.64</v>
      </c>
      <c r="F23" s="314">
        <v>26.61</v>
      </c>
      <c r="G23" s="315">
        <v>99.887387387387378</v>
      </c>
    </row>
    <row r="24" spans="1:7" ht="18.75">
      <c r="A24" s="313">
        <v>22</v>
      </c>
      <c r="B24" s="314" t="s">
        <v>543</v>
      </c>
      <c r="C24" s="314" t="s">
        <v>351</v>
      </c>
      <c r="D24" s="314" t="s">
        <v>545</v>
      </c>
      <c r="E24" s="314">
        <v>10.56</v>
      </c>
      <c r="F24" s="314">
        <v>8.92</v>
      </c>
      <c r="G24" s="315">
        <v>84.469696969696955</v>
      </c>
    </row>
    <row r="25" spans="1:7" ht="56.25">
      <c r="A25" s="313">
        <v>23</v>
      </c>
      <c r="B25" s="314" t="s">
        <v>543</v>
      </c>
      <c r="C25" s="314" t="s">
        <v>228</v>
      </c>
      <c r="D25" s="314" t="s">
        <v>545</v>
      </c>
      <c r="E25" s="314">
        <v>10.3</v>
      </c>
      <c r="F25" s="314">
        <v>8.8800000000000008</v>
      </c>
      <c r="G25" s="315">
        <v>86.213592233009706</v>
      </c>
    </row>
    <row r="26" spans="1:7" ht="56.25">
      <c r="A26" s="313">
        <v>24</v>
      </c>
      <c r="B26" s="314" t="s">
        <v>543</v>
      </c>
      <c r="C26" s="314" t="s">
        <v>228</v>
      </c>
      <c r="D26" s="314" t="s">
        <v>475</v>
      </c>
      <c r="E26" s="314">
        <v>0</v>
      </c>
      <c r="F26" s="314">
        <v>0</v>
      </c>
      <c r="G26" s="315">
        <v>0</v>
      </c>
    </row>
    <row r="27" spans="1:7" ht="37.5">
      <c r="A27" s="313">
        <v>25</v>
      </c>
      <c r="B27" s="314" t="s">
        <v>543</v>
      </c>
      <c r="C27" s="314" t="s">
        <v>554</v>
      </c>
      <c r="D27" s="314" t="s">
        <v>472</v>
      </c>
      <c r="E27" s="314">
        <v>7.88</v>
      </c>
      <c r="F27" s="314">
        <v>7.88</v>
      </c>
      <c r="G27" s="315">
        <v>100</v>
      </c>
    </row>
    <row r="28" spans="1:7" ht="56.25">
      <c r="A28" s="313">
        <v>26</v>
      </c>
      <c r="B28" s="314" t="s">
        <v>543</v>
      </c>
      <c r="C28" s="314" t="s">
        <v>555</v>
      </c>
      <c r="D28" s="314" t="s">
        <v>472</v>
      </c>
      <c r="E28" s="314">
        <v>0.28999999999999998</v>
      </c>
      <c r="F28" s="314">
        <v>0.28000000000000003</v>
      </c>
      <c r="G28" s="315">
        <v>96.551724137931046</v>
      </c>
    </row>
    <row r="29" spans="1:7" ht="37.5">
      <c r="A29" s="313">
        <v>27</v>
      </c>
      <c r="B29" s="314" t="s">
        <v>543</v>
      </c>
      <c r="C29" s="314" t="s">
        <v>236</v>
      </c>
      <c r="D29" s="314" t="s">
        <v>472</v>
      </c>
      <c r="E29" s="314">
        <v>45.73</v>
      </c>
      <c r="F29" s="314">
        <v>44.29</v>
      </c>
      <c r="G29" s="315">
        <v>96.851082440411119</v>
      </c>
    </row>
    <row r="30" spans="1:7" ht="37.5">
      <c r="A30" s="313">
        <v>28</v>
      </c>
      <c r="B30" s="314" t="s">
        <v>543</v>
      </c>
      <c r="C30" s="314" t="s">
        <v>299</v>
      </c>
      <c r="D30" s="314" t="s">
        <v>472</v>
      </c>
      <c r="E30" s="314">
        <v>2.29</v>
      </c>
      <c r="F30" s="314">
        <v>2.21</v>
      </c>
      <c r="G30" s="315">
        <v>96.506550218340607</v>
      </c>
    </row>
    <row r="31" spans="1:7" ht="56.25">
      <c r="A31" s="313">
        <v>29</v>
      </c>
      <c r="B31" s="314" t="s">
        <v>543</v>
      </c>
      <c r="C31" s="314" t="s">
        <v>556</v>
      </c>
      <c r="D31" s="314" t="s">
        <v>472</v>
      </c>
      <c r="E31" s="314">
        <v>16.02</v>
      </c>
      <c r="F31" s="314">
        <v>0.94</v>
      </c>
      <c r="G31" s="315">
        <v>5.8676654182272161</v>
      </c>
    </row>
    <row r="32" spans="1:7" ht="37.5">
      <c r="A32" s="313">
        <v>30</v>
      </c>
      <c r="B32" s="314" t="s">
        <v>543</v>
      </c>
      <c r="C32" s="314" t="s">
        <v>244</v>
      </c>
      <c r="D32" s="314" t="s">
        <v>472</v>
      </c>
      <c r="E32" s="314">
        <v>0.87</v>
      </c>
      <c r="F32" s="314">
        <v>0.86</v>
      </c>
      <c r="G32" s="315">
        <v>98.850574712643677</v>
      </c>
    </row>
    <row r="33" spans="1:7" ht="37.5">
      <c r="A33" s="313">
        <v>31</v>
      </c>
      <c r="B33" s="314" t="s">
        <v>543</v>
      </c>
      <c r="C33" s="314" t="s">
        <v>557</v>
      </c>
      <c r="D33" s="314" t="s">
        <v>472</v>
      </c>
      <c r="E33" s="314">
        <v>0</v>
      </c>
      <c r="F33" s="314">
        <v>0</v>
      </c>
      <c r="G33" s="315">
        <v>0</v>
      </c>
    </row>
    <row r="34" spans="1:7" ht="37.5">
      <c r="A34" s="313">
        <v>32</v>
      </c>
      <c r="B34" s="314" t="s">
        <v>543</v>
      </c>
      <c r="C34" s="314" t="s">
        <v>558</v>
      </c>
      <c r="D34" s="314" t="s">
        <v>472</v>
      </c>
      <c r="E34" s="314">
        <v>0</v>
      </c>
      <c r="F34" s="314">
        <v>0</v>
      </c>
      <c r="G34" s="315">
        <v>0</v>
      </c>
    </row>
    <row r="35" spans="1:7" ht="37.5">
      <c r="A35" s="313">
        <v>33</v>
      </c>
      <c r="B35" s="314" t="s">
        <v>543</v>
      </c>
      <c r="C35" s="314" t="s">
        <v>365</v>
      </c>
      <c r="D35" s="314" t="s">
        <v>545</v>
      </c>
      <c r="E35" s="314">
        <v>0.33</v>
      </c>
      <c r="F35" s="314">
        <v>0.32</v>
      </c>
      <c r="G35" s="315">
        <v>96.969696969696969</v>
      </c>
    </row>
    <row r="36" spans="1:7" ht="37.5">
      <c r="A36" s="313">
        <v>34</v>
      </c>
      <c r="B36" s="314" t="s">
        <v>543</v>
      </c>
      <c r="C36" s="314" t="s">
        <v>229</v>
      </c>
      <c r="D36" s="314" t="s">
        <v>545</v>
      </c>
      <c r="E36" s="314">
        <v>8.25</v>
      </c>
      <c r="F36" s="314">
        <v>8.02</v>
      </c>
      <c r="G36" s="315">
        <v>97.212121212121204</v>
      </c>
    </row>
    <row r="37" spans="1:7" ht="37.5">
      <c r="A37" s="313">
        <v>35</v>
      </c>
      <c r="B37" s="314" t="s">
        <v>543</v>
      </c>
      <c r="C37" s="314" t="s">
        <v>229</v>
      </c>
      <c r="D37" s="314" t="s">
        <v>475</v>
      </c>
      <c r="E37" s="314">
        <v>0</v>
      </c>
      <c r="F37" s="314">
        <v>0</v>
      </c>
      <c r="G37" s="315">
        <v>0</v>
      </c>
    </row>
    <row r="38" spans="1:7" ht="18.75">
      <c r="A38" s="313">
        <v>36</v>
      </c>
      <c r="B38" s="314" t="s">
        <v>543</v>
      </c>
      <c r="C38" s="314" t="s">
        <v>559</v>
      </c>
      <c r="D38" s="314" t="s">
        <v>472</v>
      </c>
      <c r="E38" s="314">
        <v>5.29</v>
      </c>
      <c r="F38" s="314">
        <v>5.19</v>
      </c>
      <c r="G38" s="315">
        <v>98.109640831758043</v>
      </c>
    </row>
    <row r="39" spans="1:7" ht="37.5">
      <c r="A39" s="313">
        <v>37</v>
      </c>
      <c r="B39" s="314" t="s">
        <v>543</v>
      </c>
      <c r="C39" s="314" t="s">
        <v>246</v>
      </c>
      <c r="D39" s="314" t="s">
        <v>472</v>
      </c>
      <c r="E39" s="314">
        <v>2.1800000000000002</v>
      </c>
      <c r="F39" s="314">
        <v>2.14</v>
      </c>
      <c r="G39" s="315">
        <v>98.165137614678898</v>
      </c>
    </row>
    <row r="40" spans="1:7" ht="37.5">
      <c r="A40" s="313">
        <v>38</v>
      </c>
      <c r="B40" s="314" t="s">
        <v>543</v>
      </c>
      <c r="C40" s="314" t="s">
        <v>218</v>
      </c>
      <c r="D40" s="314" t="s">
        <v>545</v>
      </c>
      <c r="E40" s="314">
        <v>175.19</v>
      </c>
      <c r="F40" s="314">
        <v>149.04</v>
      </c>
      <c r="G40" s="315">
        <v>85.073348935441516</v>
      </c>
    </row>
    <row r="41" spans="1:7" ht="37.5">
      <c r="A41" s="313">
        <v>39</v>
      </c>
      <c r="B41" s="314" t="s">
        <v>543</v>
      </c>
      <c r="C41" s="314" t="s">
        <v>218</v>
      </c>
      <c r="D41" s="314" t="s">
        <v>475</v>
      </c>
      <c r="E41" s="314">
        <v>0</v>
      </c>
      <c r="F41" s="314">
        <v>0</v>
      </c>
      <c r="G41" s="315">
        <v>0</v>
      </c>
    </row>
    <row r="42" spans="1:7" ht="56.25">
      <c r="A42" s="313">
        <v>40</v>
      </c>
      <c r="B42" s="314" t="s">
        <v>543</v>
      </c>
      <c r="C42" s="314" t="s">
        <v>560</v>
      </c>
      <c r="D42" s="314" t="s">
        <v>472</v>
      </c>
      <c r="E42" s="314">
        <v>0.54</v>
      </c>
      <c r="F42" s="314">
        <v>0.53</v>
      </c>
      <c r="G42" s="315">
        <v>98.148148148148152</v>
      </c>
    </row>
    <row r="43" spans="1:7" ht="18.75">
      <c r="A43" s="313">
        <v>41</v>
      </c>
      <c r="B43" s="314" t="s">
        <v>543</v>
      </c>
      <c r="C43" s="314" t="s">
        <v>231</v>
      </c>
      <c r="D43" s="314" t="s">
        <v>545</v>
      </c>
      <c r="E43" s="314">
        <v>3.38</v>
      </c>
      <c r="F43" s="314">
        <v>3.1</v>
      </c>
      <c r="G43" s="315">
        <v>91.715976331360949</v>
      </c>
    </row>
    <row r="44" spans="1:7" ht="37.5">
      <c r="A44" s="313">
        <v>42</v>
      </c>
      <c r="B44" s="314" t="s">
        <v>543</v>
      </c>
      <c r="C44" s="314" t="s">
        <v>561</v>
      </c>
      <c r="D44" s="314" t="s">
        <v>545</v>
      </c>
      <c r="E44" s="314">
        <v>60.66</v>
      </c>
      <c r="F44" s="314">
        <v>50.69</v>
      </c>
      <c r="G44" s="315">
        <v>83.56412792614573</v>
      </c>
    </row>
    <row r="45" spans="1:7" ht="37.5">
      <c r="A45" s="313">
        <v>43</v>
      </c>
      <c r="B45" s="314" t="s">
        <v>543</v>
      </c>
      <c r="C45" s="314" t="s">
        <v>561</v>
      </c>
      <c r="D45" s="314" t="s">
        <v>475</v>
      </c>
      <c r="E45" s="314">
        <v>0</v>
      </c>
      <c r="F45" s="314">
        <v>0</v>
      </c>
      <c r="G45" s="315">
        <v>0</v>
      </c>
    </row>
    <row r="46" spans="1:7" ht="18.75">
      <c r="A46" s="313">
        <v>44</v>
      </c>
      <c r="B46" s="314" t="s">
        <v>543</v>
      </c>
      <c r="C46" s="314" t="s">
        <v>562</v>
      </c>
      <c r="D46" s="314" t="s">
        <v>472</v>
      </c>
      <c r="E46" s="314">
        <v>2.5299999999999998</v>
      </c>
      <c r="F46" s="314">
        <v>2.5299999999999998</v>
      </c>
      <c r="G46" s="315">
        <v>100</v>
      </c>
    </row>
    <row r="47" spans="1:7" ht="18.75">
      <c r="A47" s="316"/>
      <c r="B47" s="304"/>
      <c r="C47" s="304"/>
      <c r="D47" s="304" t="s">
        <v>66</v>
      </c>
      <c r="E47" s="304">
        <v>856.37</v>
      </c>
      <c r="F47" s="304">
        <v>748.67</v>
      </c>
      <c r="G47" s="305">
        <v>87.423660333734247</v>
      </c>
    </row>
  </sheetData>
  <mergeCells count="1">
    <mergeCell ref="A1:G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57"/>
  <sheetViews>
    <sheetView topLeftCell="A43" workbookViewId="0">
      <selection activeCell="G10" sqref="G10"/>
    </sheetView>
  </sheetViews>
  <sheetFormatPr defaultColWidth="12.42578125" defaultRowHeight="15.75"/>
  <cols>
    <col min="1" max="1" width="6" style="2" customWidth="1"/>
    <col min="2" max="2" width="39.42578125" style="2" customWidth="1"/>
    <col min="3" max="3" width="24.28515625" style="2" customWidth="1"/>
    <col min="4" max="4" width="20.42578125" style="2" customWidth="1"/>
    <col min="5" max="216" width="12.42578125" style="2" customWidth="1"/>
  </cols>
  <sheetData>
    <row r="1" spans="1:216" ht="21" customHeight="1">
      <c r="A1" s="95" t="s">
        <v>0</v>
      </c>
      <c r="B1" s="555" t="s">
        <v>1</v>
      </c>
      <c r="C1" s="555"/>
      <c r="D1" s="555"/>
    </row>
    <row r="2" spans="1:216" ht="24.75" customHeight="1">
      <c r="A2" s="95"/>
      <c r="B2" s="556" t="s">
        <v>2</v>
      </c>
      <c r="C2" s="556"/>
      <c r="D2" s="556"/>
    </row>
    <row r="3" spans="1:216" ht="49.5" customHeight="1">
      <c r="A3" s="95"/>
      <c r="B3" s="557" t="s">
        <v>165</v>
      </c>
      <c r="C3" s="557"/>
      <c r="D3" s="557"/>
    </row>
    <row r="4" spans="1:216" ht="22.5" customHeight="1">
      <c r="A4" s="96"/>
      <c r="B4" s="558" t="s">
        <v>166</v>
      </c>
      <c r="C4" s="558"/>
      <c r="D4" s="558"/>
    </row>
    <row r="5" spans="1:216" hidden="1">
      <c r="A5" s="97"/>
      <c r="B5" s="98"/>
      <c r="C5" s="99"/>
      <c r="D5" s="99"/>
    </row>
    <row r="6" spans="1:216" hidden="1">
      <c r="A6" s="6"/>
      <c r="C6" s="9"/>
      <c r="D6" s="9"/>
    </row>
    <row r="7" spans="1:216" ht="51" customHeight="1">
      <c r="A7" s="100" t="s">
        <v>5</v>
      </c>
      <c r="B7" s="100" t="s">
        <v>6</v>
      </c>
      <c r="C7" s="101" t="s">
        <v>167</v>
      </c>
      <c r="D7" s="101" t="s">
        <v>168</v>
      </c>
    </row>
    <row r="8" spans="1:216" ht="15">
      <c r="A8" s="102">
        <v>1</v>
      </c>
      <c r="B8" s="102" t="s">
        <v>11</v>
      </c>
      <c r="C8" s="102">
        <v>2789124</v>
      </c>
      <c r="D8" s="102">
        <v>2454455</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row>
    <row r="9" spans="1:216" ht="15">
      <c r="A9" s="102">
        <v>2</v>
      </c>
      <c r="B9" s="102" t="s">
        <v>12</v>
      </c>
      <c r="C9" s="102">
        <v>3798388</v>
      </c>
      <c r="D9" s="102">
        <v>2679828</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row>
    <row r="10" spans="1:216" ht="15">
      <c r="A10" s="102">
        <v>3</v>
      </c>
      <c r="B10" s="102" t="s">
        <v>13</v>
      </c>
      <c r="C10" s="102">
        <v>882321</v>
      </c>
      <c r="D10" s="102">
        <v>1135538</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row>
    <row r="11" spans="1:216" ht="15">
      <c r="A11" s="102">
        <v>4</v>
      </c>
      <c r="B11" s="102" t="s">
        <v>14</v>
      </c>
      <c r="C11" s="102">
        <v>483065</v>
      </c>
      <c r="D11" s="102">
        <v>670685</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row>
    <row r="12" spans="1:216" ht="15">
      <c r="A12" s="102">
        <v>5</v>
      </c>
      <c r="B12" s="102" t="s">
        <v>15</v>
      </c>
      <c r="C12" s="102">
        <v>135908</v>
      </c>
      <c r="D12" s="102">
        <v>223315</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row>
    <row r="13" spans="1:216" ht="15">
      <c r="A13" s="102">
        <v>6</v>
      </c>
      <c r="B13" s="102" t="s">
        <v>16</v>
      </c>
      <c r="C13" s="102">
        <v>75390</v>
      </c>
      <c r="D13" s="102">
        <v>69771</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row>
    <row r="14" spans="1:216" ht="15">
      <c r="A14" s="102">
        <v>7</v>
      </c>
      <c r="B14" s="102" t="s">
        <v>17</v>
      </c>
      <c r="C14" s="102">
        <v>141028</v>
      </c>
      <c r="D14" s="102">
        <v>106782</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row>
    <row r="15" spans="1:216" ht="15">
      <c r="A15" s="102">
        <v>8</v>
      </c>
      <c r="B15" s="102" t="s">
        <v>18</v>
      </c>
      <c r="C15" s="102">
        <v>187830</v>
      </c>
      <c r="D15" s="102">
        <v>143365</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row>
    <row r="16" spans="1:216" ht="15">
      <c r="A16" s="102">
        <v>9</v>
      </c>
      <c r="B16" s="102" t="s">
        <v>19</v>
      </c>
      <c r="C16" s="102">
        <v>274890</v>
      </c>
      <c r="D16" s="102">
        <v>231189</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row>
    <row r="17" spans="1:216" ht="15">
      <c r="A17" s="102">
        <v>10</v>
      </c>
      <c r="B17" s="102" t="s">
        <v>20</v>
      </c>
      <c r="C17" s="102">
        <v>154878</v>
      </c>
      <c r="D17" s="102">
        <v>127801</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row>
    <row r="18" spans="1:216" ht="15">
      <c r="A18" s="102">
        <v>11</v>
      </c>
      <c r="B18" s="102" t="s">
        <v>21</v>
      </c>
      <c r="C18" s="102">
        <v>12460</v>
      </c>
      <c r="D18" s="102">
        <v>39564</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row>
    <row r="19" spans="1:216" ht="15">
      <c r="A19" s="102">
        <v>12</v>
      </c>
      <c r="B19" s="102" t="s">
        <v>22</v>
      </c>
      <c r="C19" s="102">
        <v>120675</v>
      </c>
      <c r="D19" s="102">
        <v>100188</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row>
    <row r="20" spans="1:216" ht="15">
      <c r="A20" s="102">
        <v>13</v>
      </c>
      <c r="B20" s="102" t="s">
        <v>23</v>
      </c>
      <c r="C20" s="102">
        <v>34180</v>
      </c>
      <c r="D20" s="102">
        <v>26649</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row>
    <row r="21" spans="1:216" ht="15">
      <c r="A21" s="102">
        <v>14</v>
      </c>
      <c r="B21" s="102" t="s">
        <v>24</v>
      </c>
      <c r="C21" s="102">
        <v>121947</v>
      </c>
      <c r="D21" s="102">
        <v>103267</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row>
    <row r="22" spans="1:216" ht="15">
      <c r="A22" s="102">
        <v>15</v>
      </c>
      <c r="B22" s="102" t="s">
        <v>25</v>
      </c>
      <c r="C22" s="102">
        <v>36524</v>
      </c>
      <c r="D22" s="102">
        <v>23488</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row>
    <row r="23" spans="1:216" ht="15">
      <c r="A23" s="102">
        <v>16</v>
      </c>
      <c r="B23" s="102" t="s">
        <v>26</v>
      </c>
      <c r="C23" s="102">
        <v>1149</v>
      </c>
      <c r="D23" s="102">
        <v>2376</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row>
    <row r="24" spans="1:216" ht="15">
      <c r="A24" s="102">
        <v>17</v>
      </c>
      <c r="B24" s="102" t="s">
        <v>27</v>
      </c>
      <c r="C24" s="102">
        <v>3696</v>
      </c>
      <c r="D24" s="102">
        <v>2847</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row>
    <row r="25" spans="1:216" ht="15">
      <c r="A25" s="102">
        <v>18</v>
      </c>
      <c r="B25" s="102" t="s">
        <v>28</v>
      </c>
      <c r="C25" s="102">
        <v>4</v>
      </c>
      <c r="D25" s="102">
        <v>14</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row>
    <row r="26" spans="1:216" ht="15">
      <c r="A26" s="102">
        <v>19</v>
      </c>
      <c r="B26" s="102" t="s">
        <v>29</v>
      </c>
      <c r="C26" s="102">
        <v>38939</v>
      </c>
      <c r="D26" s="102">
        <v>12286</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row>
    <row r="27" spans="1:216" ht="15">
      <c r="A27" s="102">
        <v>20</v>
      </c>
      <c r="B27" s="102" t="s">
        <v>30</v>
      </c>
      <c r="C27" s="102">
        <v>3961</v>
      </c>
      <c r="D27" s="102">
        <v>2496</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row>
    <row r="28" spans="1:216" ht="15">
      <c r="A28" s="102">
        <v>21</v>
      </c>
      <c r="B28" s="102" t="s">
        <v>31</v>
      </c>
      <c r="C28" s="102">
        <v>0</v>
      </c>
      <c r="D28" s="102">
        <v>12962</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row>
    <row r="29" spans="1:216" ht="15">
      <c r="A29" s="102">
        <v>22</v>
      </c>
      <c r="B29" s="102" t="s">
        <v>32</v>
      </c>
      <c r="C29" s="102">
        <v>0</v>
      </c>
      <c r="D29" s="102">
        <v>0</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row>
    <row r="30" spans="1:216" ht="15">
      <c r="A30" s="102">
        <v>23</v>
      </c>
      <c r="B30" s="102" t="s">
        <v>33</v>
      </c>
      <c r="C30" s="102">
        <v>16975</v>
      </c>
      <c r="D30" s="102">
        <v>8562</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row>
    <row r="31" spans="1:216" ht="15">
      <c r="A31" s="102">
        <v>24</v>
      </c>
      <c r="B31" s="102" t="s">
        <v>34</v>
      </c>
      <c r="C31" s="102">
        <v>8512</v>
      </c>
      <c r="D31" s="102">
        <v>6623</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row>
    <row r="32" spans="1:216" ht="15">
      <c r="A32" s="102">
        <v>25</v>
      </c>
      <c r="B32" s="102" t="s">
        <v>35</v>
      </c>
      <c r="C32" s="102">
        <v>185</v>
      </c>
      <c r="D32" s="102">
        <v>650</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row>
    <row r="33" spans="1:216" ht="15">
      <c r="A33" s="102">
        <v>26</v>
      </c>
      <c r="B33" s="102" t="s">
        <v>36</v>
      </c>
      <c r="C33" s="102">
        <v>44191</v>
      </c>
      <c r="D33" s="102">
        <v>41454</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row>
    <row r="34" spans="1:216" ht="15">
      <c r="A34" s="102">
        <v>27</v>
      </c>
      <c r="B34" s="102" t="s">
        <v>37</v>
      </c>
      <c r="C34" s="102">
        <v>147089</v>
      </c>
      <c r="D34" s="102">
        <v>74782</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row>
    <row r="35" spans="1:216" ht="15">
      <c r="A35" s="102">
        <v>28</v>
      </c>
      <c r="B35" s="102" t="s">
        <v>38</v>
      </c>
      <c r="C35" s="102">
        <v>94024</v>
      </c>
      <c r="D35" s="102">
        <v>33905</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row>
    <row r="36" spans="1:216" ht="15">
      <c r="A36" s="102">
        <v>29</v>
      </c>
      <c r="B36" s="102" t="s">
        <v>39</v>
      </c>
      <c r="C36" s="102">
        <v>113806</v>
      </c>
      <c r="D36" s="102">
        <v>87704</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row>
    <row r="37" spans="1:216" ht="15">
      <c r="A37" s="102">
        <v>30</v>
      </c>
      <c r="B37" s="102" t="s">
        <v>40</v>
      </c>
      <c r="C37" s="102">
        <v>258</v>
      </c>
      <c r="D37" s="102">
        <v>249</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row>
    <row r="38" spans="1:216" ht="15">
      <c r="A38" s="102">
        <v>31</v>
      </c>
      <c r="B38" s="102" t="s">
        <v>41</v>
      </c>
      <c r="C38" s="102">
        <v>0</v>
      </c>
      <c r="D38" s="102">
        <v>0</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row>
    <row r="39" spans="1:216" ht="15">
      <c r="A39" s="102">
        <v>32</v>
      </c>
      <c r="B39" s="102" t="s">
        <v>42</v>
      </c>
      <c r="C39" s="102">
        <v>677</v>
      </c>
      <c r="D39" s="102">
        <v>2962</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row>
    <row r="40" spans="1:216" ht="15">
      <c r="A40" s="102">
        <v>33</v>
      </c>
      <c r="B40" s="102" t="s">
        <v>43</v>
      </c>
      <c r="C40" s="102">
        <v>1373</v>
      </c>
      <c r="D40" s="102">
        <v>1359</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row>
    <row r="41" spans="1:216" ht="15">
      <c r="A41" s="102">
        <v>34</v>
      </c>
      <c r="B41" s="102" t="s">
        <v>44</v>
      </c>
      <c r="C41" s="102">
        <v>0</v>
      </c>
      <c r="D41" s="102">
        <v>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row>
    <row r="42" spans="1:216" ht="15">
      <c r="A42" s="102">
        <v>35</v>
      </c>
      <c r="B42" s="102" t="s">
        <v>45</v>
      </c>
      <c r="C42" s="102">
        <v>2708613</v>
      </c>
      <c r="D42" s="102">
        <v>2165472</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row>
    <row r="43" spans="1:216" ht="15">
      <c r="A43" s="102">
        <v>36</v>
      </c>
      <c r="B43" s="102" t="s">
        <v>46</v>
      </c>
      <c r="C43" s="102">
        <v>1868692</v>
      </c>
      <c r="D43" s="102">
        <v>1562161</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row>
    <row r="44" spans="1:216" ht="15">
      <c r="A44" s="102">
        <v>37</v>
      </c>
      <c r="B44" s="102" t="s">
        <v>47</v>
      </c>
      <c r="C44" s="102">
        <v>0</v>
      </c>
      <c r="D44" s="102">
        <v>0</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row>
    <row r="45" spans="1:216" ht="15">
      <c r="A45" s="102">
        <v>38</v>
      </c>
      <c r="B45" s="102" t="s">
        <v>48</v>
      </c>
      <c r="C45" s="102">
        <v>4355</v>
      </c>
      <c r="D45" s="102">
        <v>3764</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row>
    <row r="46" spans="1:216" ht="15">
      <c r="A46" s="102">
        <v>39</v>
      </c>
      <c r="B46" s="102" t="s">
        <v>49</v>
      </c>
      <c r="C46" s="102">
        <v>0</v>
      </c>
      <c r="D46" s="102">
        <v>0</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row>
    <row r="47" spans="1:216" ht="15">
      <c r="A47" s="102">
        <v>40</v>
      </c>
      <c r="B47" s="102" t="s">
        <v>50</v>
      </c>
      <c r="C47" s="102">
        <v>0</v>
      </c>
      <c r="D47" s="102">
        <v>0</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row>
    <row r="48" spans="1:216" ht="15">
      <c r="A48" s="102">
        <v>41</v>
      </c>
      <c r="B48" s="102" t="s">
        <v>51</v>
      </c>
      <c r="C48" s="102">
        <v>0</v>
      </c>
      <c r="D48" s="102">
        <v>0</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row>
    <row r="49" spans="1:216" ht="15">
      <c r="A49" s="102">
        <v>42</v>
      </c>
      <c r="B49" s="102" t="s">
        <v>52</v>
      </c>
      <c r="C49" s="102">
        <v>1333</v>
      </c>
      <c r="D49" s="102">
        <v>3223</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row>
    <row r="50" spans="1:216" ht="15">
      <c r="A50" s="102">
        <v>43</v>
      </c>
      <c r="B50" s="102" t="s">
        <v>53</v>
      </c>
      <c r="C50" s="102">
        <v>121519</v>
      </c>
      <c r="D50" s="102">
        <v>0</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row>
    <row r="51" spans="1:216" ht="15">
      <c r="A51" s="102">
        <v>44</v>
      </c>
      <c r="B51" s="102" t="s">
        <v>54</v>
      </c>
      <c r="C51" s="102">
        <v>193</v>
      </c>
      <c r="D51" s="102">
        <v>122</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row>
    <row r="52" spans="1:216" ht="15">
      <c r="A52" s="102">
        <v>45</v>
      </c>
      <c r="B52" s="102" t="s">
        <v>55</v>
      </c>
      <c r="C52" s="102">
        <v>55</v>
      </c>
      <c r="D52" s="102">
        <v>1</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row>
    <row r="53" spans="1:216" ht="15">
      <c r="A53" s="102">
        <v>46</v>
      </c>
      <c r="B53" s="102" t="s">
        <v>56</v>
      </c>
      <c r="C53" s="102">
        <v>0</v>
      </c>
      <c r="D53" s="102">
        <v>0</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row>
    <row r="54" spans="1:216" ht="15">
      <c r="A54" s="102">
        <v>47</v>
      </c>
      <c r="B54" s="102" t="s">
        <v>57</v>
      </c>
      <c r="C54" s="102">
        <v>0</v>
      </c>
      <c r="D54" s="102">
        <v>0</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row>
    <row r="55" spans="1:216" ht="15">
      <c r="A55" s="102">
        <v>48</v>
      </c>
      <c r="B55" s="102" t="s">
        <v>58</v>
      </c>
      <c r="C55" s="102">
        <v>0</v>
      </c>
      <c r="D55" s="102">
        <v>0</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row>
    <row r="56" spans="1:216" ht="15">
      <c r="A56" s="102">
        <v>49</v>
      </c>
      <c r="B56" s="102" t="s">
        <v>59</v>
      </c>
      <c r="C56" s="102">
        <v>0</v>
      </c>
      <c r="D56" s="102">
        <v>0</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row>
    <row r="57" spans="1:216" s="22" customFormat="1">
      <c r="A57" s="103"/>
      <c r="B57" s="104" t="s">
        <v>60</v>
      </c>
      <c r="C57" s="104">
        <f t="shared" ref="C57:D57" si="0">SUM(C8:C56)</f>
        <v>14428207</v>
      </c>
      <c r="D57" s="104">
        <f t="shared" si="0"/>
        <v>12161859</v>
      </c>
    </row>
  </sheetData>
  <mergeCells count="4">
    <mergeCell ref="B1:D1"/>
    <mergeCell ref="B2:D2"/>
    <mergeCell ref="B3:D3"/>
    <mergeCell ref="B4:D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J5" sqref="J5"/>
    </sheetView>
  </sheetViews>
  <sheetFormatPr defaultRowHeight="15"/>
  <cols>
    <col min="2" max="2" width="26.85546875" customWidth="1"/>
    <col min="3" max="3" width="20.28515625" customWidth="1"/>
    <col min="4" max="4" width="26" customWidth="1"/>
    <col min="5" max="5" width="21.28515625" customWidth="1"/>
  </cols>
  <sheetData>
    <row r="1" spans="1:5" ht="65.25" customHeight="1" thickBot="1">
      <c r="A1" s="561" t="s">
        <v>567</v>
      </c>
      <c r="B1" s="562"/>
      <c r="C1" s="562"/>
      <c r="D1" s="562"/>
      <c r="E1" s="563"/>
    </row>
    <row r="2" spans="1:5" ht="55.5" customHeight="1">
      <c r="A2" s="564" t="s">
        <v>568</v>
      </c>
      <c r="B2" s="566" t="s">
        <v>569</v>
      </c>
      <c r="C2" s="566" t="s">
        <v>570</v>
      </c>
      <c r="D2" s="566" t="s">
        <v>571</v>
      </c>
      <c r="E2" s="568" t="s">
        <v>572</v>
      </c>
    </row>
    <row r="3" spans="1:5" ht="66.75" customHeight="1" thickBot="1">
      <c r="A3" s="565"/>
      <c r="B3" s="567"/>
      <c r="C3" s="567"/>
      <c r="D3" s="567"/>
      <c r="E3" s="569"/>
    </row>
    <row r="4" spans="1:5" ht="22.5">
      <c r="A4" s="317">
        <v>1</v>
      </c>
      <c r="B4" s="318">
        <v>2</v>
      </c>
      <c r="C4" s="318">
        <v>3</v>
      </c>
      <c r="D4" s="318">
        <v>4</v>
      </c>
      <c r="E4" s="319" t="s">
        <v>573</v>
      </c>
    </row>
    <row r="5" spans="1:5" ht="22.5">
      <c r="A5" s="320">
        <v>1</v>
      </c>
      <c r="B5" s="321" t="s">
        <v>112</v>
      </c>
      <c r="C5" s="322">
        <v>339959</v>
      </c>
      <c r="D5" s="322">
        <v>227021</v>
      </c>
      <c r="E5" s="323">
        <f t="shared" ref="E5:E36" si="0">D5/C5*100</f>
        <v>66.778935106880539</v>
      </c>
    </row>
    <row r="6" spans="1:5" ht="22.5">
      <c r="A6" s="320">
        <v>2</v>
      </c>
      <c r="B6" s="321" t="s">
        <v>574</v>
      </c>
      <c r="C6" s="322">
        <v>166514</v>
      </c>
      <c r="D6" s="322">
        <v>101377</v>
      </c>
      <c r="E6" s="323">
        <f t="shared" si="0"/>
        <v>60.881967882580447</v>
      </c>
    </row>
    <row r="7" spans="1:5" ht="45">
      <c r="A7" s="320">
        <v>3</v>
      </c>
      <c r="B7" s="321" t="s">
        <v>105</v>
      </c>
      <c r="C7" s="322">
        <v>191098</v>
      </c>
      <c r="D7" s="322">
        <v>115406</v>
      </c>
      <c r="E7" s="323">
        <f t="shared" si="0"/>
        <v>60.391003568849492</v>
      </c>
    </row>
    <row r="8" spans="1:5" ht="22.5">
      <c r="A8" s="320">
        <v>4</v>
      </c>
      <c r="B8" s="321" t="s">
        <v>120</v>
      </c>
      <c r="C8" s="322">
        <v>310663</v>
      </c>
      <c r="D8" s="322">
        <v>184499</v>
      </c>
      <c r="E8" s="323">
        <f t="shared" si="0"/>
        <v>59.388791069422496</v>
      </c>
    </row>
    <row r="9" spans="1:5" ht="22.5">
      <c r="A9" s="320">
        <v>5</v>
      </c>
      <c r="B9" s="321" t="s">
        <v>125</v>
      </c>
      <c r="C9" s="322">
        <v>287955</v>
      </c>
      <c r="D9" s="322">
        <v>170822</v>
      </c>
      <c r="E9" s="323">
        <f t="shared" si="0"/>
        <v>59.322463579378727</v>
      </c>
    </row>
    <row r="10" spans="1:5" ht="45">
      <c r="A10" s="320">
        <v>6</v>
      </c>
      <c r="B10" s="321" t="s">
        <v>123</v>
      </c>
      <c r="C10" s="322">
        <v>156649</v>
      </c>
      <c r="D10" s="322">
        <v>91819</v>
      </c>
      <c r="E10" s="323">
        <f t="shared" si="0"/>
        <v>58.614482058615124</v>
      </c>
    </row>
    <row r="11" spans="1:5" ht="22.5">
      <c r="A11" s="320">
        <v>7</v>
      </c>
      <c r="B11" s="321" t="s">
        <v>117</v>
      </c>
      <c r="C11" s="322">
        <v>278688</v>
      </c>
      <c r="D11" s="322">
        <v>160199</v>
      </c>
      <c r="E11" s="323">
        <f t="shared" si="0"/>
        <v>57.483278792054193</v>
      </c>
    </row>
    <row r="12" spans="1:5" ht="22.5">
      <c r="A12" s="320">
        <v>8</v>
      </c>
      <c r="B12" s="321" t="s">
        <v>110</v>
      </c>
      <c r="C12" s="322">
        <v>262238</v>
      </c>
      <c r="D12" s="322">
        <v>149741</v>
      </c>
      <c r="E12" s="323">
        <f t="shared" si="0"/>
        <v>57.101182894927504</v>
      </c>
    </row>
    <row r="13" spans="1:5" ht="22.5">
      <c r="A13" s="320">
        <v>9</v>
      </c>
      <c r="B13" s="321" t="s">
        <v>575</v>
      </c>
      <c r="C13" s="322">
        <v>325979</v>
      </c>
      <c r="D13" s="322">
        <v>171734</v>
      </c>
      <c r="E13" s="323">
        <f t="shared" si="0"/>
        <v>52.68253476450937</v>
      </c>
    </row>
    <row r="14" spans="1:5" ht="22.5">
      <c r="A14" s="320">
        <v>10</v>
      </c>
      <c r="B14" s="321" t="s">
        <v>113</v>
      </c>
      <c r="C14" s="322">
        <v>312530</v>
      </c>
      <c r="D14" s="322">
        <v>163680</v>
      </c>
      <c r="E14" s="323">
        <f t="shared" si="0"/>
        <v>52.372572233065625</v>
      </c>
    </row>
    <row r="15" spans="1:5" ht="22.5">
      <c r="A15" s="320">
        <v>11</v>
      </c>
      <c r="B15" s="321" t="s">
        <v>121</v>
      </c>
      <c r="C15" s="322">
        <v>443035</v>
      </c>
      <c r="D15" s="322">
        <v>221875</v>
      </c>
      <c r="E15" s="323">
        <f t="shared" si="0"/>
        <v>50.080693398941392</v>
      </c>
    </row>
    <row r="16" spans="1:5" ht="22.5">
      <c r="A16" s="320">
        <v>12</v>
      </c>
      <c r="B16" s="321" t="s">
        <v>106</v>
      </c>
      <c r="C16" s="322">
        <v>367201</v>
      </c>
      <c r="D16" s="322">
        <v>179581</v>
      </c>
      <c r="E16" s="323">
        <f t="shared" si="0"/>
        <v>48.905367904771502</v>
      </c>
    </row>
    <row r="17" spans="1:5" ht="22.5">
      <c r="A17" s="320">
        <v>13</v>
      </c>
      <c r="B17" s="321" t="s">
        <v>576</v>
      </c>
      <c r="C17" s="322">
        <v>245959</v>
      </c>
      <c r="D17" s="322">
        <v>119186</v>
      </c>
      <c r="E17" s="323">
        <f t="shared" si="0"/>
        <v>48.457669774230666</v>
      </c>
    </row>
    <row r="18" spans="1:5" ht="45">
      <c r="A18" s="320">
        <v>14</v>
      </c>
      <c r="B18" s="321" t="s">
        <v>99</v>
      </c>
      <c r="C18" s="322">
        <v>118076</v>
      </c>
      <c r="D18" s="322">
        <v>56017</v>
      </c>
      <c r="E18" s="323">
        <f t="shared" si="0"/>
        <v>47.441478369863475</v>
      </c>
    </row>
    <row r="19" spans="1:5" ht="22.5">
      <c r="A19" s="320">
        <v>15</v>
      </c>
      <c r="B19" s="321" t="s">
        <v>101</v>
      </c>
      <c r="C19" s="322">
        <v>255567</v>
      </c>
      <c r="D19" s="322">
        <v>119494</v>
      </c>
      <c r="E19" s="323">
        <f t="shared" si="0"/>
        <v>46.756427864317381</v>
      </c>
    </row>
    <row r="20" spans="1:5" ht="45">
      <c r="A20" s="320">
        <v>16</v>
      </c>
      <c r="B20" s="321" t="s">
        <v>124</v>
      </c>
      <c r="C20" s="322">
        <v>286496</v>
      </c>
      <c r="D20" s="322">
        <v>132978</v>
      </c>
      <c r="E20" s="323">
        <f t="shared" si="0"/>
        <v>46.415307718083326</v>
      </c>
    </row>
    <row r="21" spans="1:5" ht="45">
      <c r="A21" s="320">
        <v>17</v>
      </c>
      <c r="B21" s="321" t="s">
        <v>107</v>
      </c>
      <c r="C21" s="322">
        <v>129183</v>
      </c>
      <c r="D21" s="322">
        <v>59402</v>
      </c>
      <c r="E21" s="323">
        <f t="shared" si="0"/>
        <v>45.982830558200384</v>
      </c>
    </row>
    <row r="22" spans="1:5" ht="22.5">
      <c r="A22" s="320">
        <v>18</v>
      </c>
      <c r="B22" s="321" t="s">
        <v>118</v>
      </c>
      <c r="C22" s="322">
        <v>328647</v>
      </c>
      <c r="D22" s="322">
        <v>147851</v>
      </c>
      <c r="E22" s="323">
        <f t="shared" si="0"/>
        <v>44.98778324463634</v>
      </c>
    </row>
    <row r="23" spans="1:5" ht="45">
      <c r="A23" s="320">
        <v>19</v>
      </c>
      <c r="B23" s="321" t="s">
        <v>577</v>
      </c>
      <c r="C23" s="322">
        <v>248665</v>
      </c>
      <c r="D23" s="322">
        <v>111249</v>
      </c>
      <c r="E23" s="323">
        <f t="shared" si="0"/>
        <v>44.738503609273522</v>
      </c>
    </row>
    <row r="24" spans="1:5" ht="22.5">
      <c r="A24" s="320">
        <v>20</v>
      </c>
      <c r="B24" s="321" t="s">
        <v>114</v>
      </c>
      <c r="C24" s="322">
        <v>54684</v>
      </c>
      <c r="D24" s="322">
        <v>24429</v>
      </c>
      <c r="E24" s="323">
        <f t="shared" si="0"/>
        <v>44.673030502523595</v>
      </c>
    </row>
    <row r="25" spans="1:5" ht="22.5">
      <c r="A25" s="320">
        <v>21</v>
      </c>
      <c r="B25" s="321" t="s">
        <v>116</v>
      </c>
      <c r="C25" s="322">
        <v>376790</v>
      </c>
      <c r="D25" s="322">
        <v>167561</v>
      </c>
      <c r="E25" s="323">
        <f t="shared" si="0"/>
        <v>44.470660049364369</v>
      </c>
    </row>
    <row r="26" spans="1:5" ht="22.5">
      <c r="A26" s="320">
        <v>22</v>
      </c>
      <c r="B26" s="321" t="s">
        <v>115</v>
      </c>
      <c r="C26" s="322">
        <v>258456</v>
      </c>
      <c r="D26" s="322">
        <v>114746</v>
      </c>
      <c r="E26" s="323">
        <f t="shared" si="0"/>
        <v>44.396725167920266</v>
      </c>
    </row>
    <row r="27" spans="1:5" ht="22.5">
      <c r="A27" s="320">
        <v>23</v>
      </c>
      <c r="B27" s="321" t="s">
        <v>119</v>
      </c>
      <c r="C27" s="322">
        <v>573148</v>
      </c>
      <c r="D27" s="322">
        <v>250543</v>
      </c>
      <c r="E27" s="323">
        <f t="shared" si="0"/>
        <v>43.713491105264254</v>
      </c>
    </row>
    <row r="28" spans="1:5" ht="22.5">
      <c r="A28" s="320">
        <v>24</v>
      </c>
      <c r="B28" s="321" t="s">
        <v>122</v>
      </c>
      <c r="C28" s="322">
        <v>69206</v>
      </c>
      <c r="D28" s="322">
        <v>29534</v>
      </c>
      <c r="E28" s="323">
        <f t="shared" si="0"/>
        <v>42.675490564401933</v>
      </c>
    </row>
    <row r="29" spans="1:5" ht="22.5">
      <c r="A29" s="320">
        <v>25</v>
      </c>
      <c r="B29" s="321" t="s">
        <v>100</v>
      </c>
      <c r="C29" s="322">
        <v>713709</v>
      </c>
      <c r="D29" s="322">
        <v>298360</v>
      </c>
      <c r="E29" s="323">
        <f t="shared" si="0"/>
        <v>41.804152672868071</v>
      </c>
    </row>
    <row r="30" spans="1:5" ht="22.5">
      <c r="A30" s="320">
        <v>26</v>
      </c>
      <c r="B30" s="321" t="s">
        <v>97</v>
      </c>
      <c r="C30" s="322">
        <v>276203</v>
      </c>
      <c r="D30" s="322">
        <v>102250</v>
      </c>
      <c r="E30" s="323">
        <f t="shared" si="0"/>
        <v>37.019873064376561</v>
      </c>
    </row>
    <row r="31" spans="1:5" ht="22.5">
      <c r="A31" s="320">
        <v>27</v>
      </c>
      <c r="B31" s="321" t="s">
        <v>578</v>
      </c>
      <c r="C31" s="322">
        <v>316442</v>
      </c>
      <c r="D31" s="322">
        <v>110625</v>
      </c>
      <c r="E31" s="323">
        <f t="shared" si="0"/>
        <v>34.959013026083767</v>
      </c>
    </row>
    <row r="32" spans="1:5" ht="22.5">
      <c r="A32" s="320">
        <v>28</v>
      </c>
      <c r="B32" s="321" t="s">
        <v>102</v>
      </c>
      <c r="C32" s="322">
        <v>272352</v>
      </c>
      <c r="D32" s="322">
        <v>84866</v>
      </c>
      <c r="E32" s="323">
        <f t="shared" si="0"/>
        <v>31.160410057572552</v>
      </c>
    </row>
    <row r="33" spans="1:5" ht="22.5">
      <c r="A33" s="320">
        <v>29</v>
      </c>
      <c r="B33" s="321" t="s">
        <v>111</v>
      </c>
      <c r="C33" s="322">
        <v>446413</v>
      </c>
      <c r="D33" s="322">
        <v>133266</v>
      </c>
      <c r="E33" s="323">
        <f t="shared" si="0"/>
        <v>29.852625259569056</v>
      </c>
    </row>
    <row r="34" spans="1:5" ht="22.5">
      <c r="A34" s="320">
        <v>30</v>
      </c>
      <c r="B34" s="321" t="s">
        <v>579</v>
      </c>
      <c r="C34" s="322">
        <v>13607</v>
      </c>
      <c r="D34" s="322">
        <v>4018</v>
      </c>
      <c r="E34" s="323">
        <f t="shared" si="0"/>
        <v>29.528918938781512</v>
      </c>
    </row>
    <row r="35" spans="1:5" ht="22.5">
      <c r="A35" s="320">
        <v>31</v>
      </c>
      <c r="B35" s="321" t="s">
        <v>580</v>
      </c>
      <c r="C35" s="322">
        <v>237087</v>
      </c>
      <c r="D35" s="322">
        <v>51698</v>
      </c>
      <c r="E35" s="323">
        <f t="shared" si="0"/>
        <v>21.805497559967439</v>
      </c>
    </row>
    <row r="36" spans="1:5" ht="27" thickBot="1">
      <c r="A36" s="559" t="s">
        <v>66</v>
      </c>
      <c r="B36" s="560"/>
      <c r="C36" s="324">
        <v>8663199</v>
      </c>
      <c r="D36" s="324">
        <v>4055827</v>
      </c>
      <c r="E36" s="325">
        <f t="shared" si="0"/>
        <v>46.816735942461904</v>
      </c>
    </row>
  </sheetData>
  <mergeCells count="7">
    <mergeCell ref="A36:B36"/>
    <mergeCell ref="A1:E1"/>
    <mergeCell ref="A2:A3"/>
    <mergeCell ref="B2:B3"/>
    <mergeCell ref="C2:C3"/>
    <mergeCell ref="D2:D3"/>
    <mergeCell ref="E2:E3"/>
  </mergeCells>
  <hyperlinks>
    <hyperlink ref="B30" r:id="rId1" display="http://mnregaweb4.nic.in/netnrega/state_html/uid_demograph_ABP.aspx?lflag=eng&amp;page=d&amp;short_name=&amp;state_name=KARNATAKA&amp;state_code=15&amp;district_name=BAGALKOTE&amp;district_code=1501&amp;fin_year=2021-2022&amp;source=national&amp;rdb=0&amp;rd_act=1&amp;Digest=uW4ePwwDaB2hfm38+wK6qA"/>
    <hyperlink ref="B19" r:id="rId2" display="http://mnregaweb4.nic.in/netnrega/state_html/uid_demograph_ABP.aspx?lflag=eng&amp;page=d&amp;short_name=&amp;state_name=KARNATAKA&amp;state_code=15&amp;district_name=BALLARI&amp;district_code=1505&amp;fin_year=2021-2022&amp;source=national&amp;rdb=0&amp;rd_act=1&amp;Digest=w8GM51UPxRZmn1wg7gE3HQ"/>
    <hyperlink ref="B29" r:id="rId3" display="http://mnregaweb4.nic.in/netnrega/state_html/uid_demograph_ABP.aspx?lflag=eng&amp;page=d&amp;short_name=&amp;state_name=KARNATAKA&amp;state_code=15&amp;district_name=BELAGAVI&amp;district_code=1504&amp;fin_year=2021-2022&amp;source=national&amp;rdb=0&amp;rd_act=1&amp;Digest=4LO9rCmUiXSttbierag3Aw"/>
    <hyperlink ref="B34" r:id="rId4" display="http://mnregaweb4.nic.in/netnrega/state_html/uid_demograph_ABP.aspx?lflag=eng&amp;page=d&amp;short_name=&amp;state_name=KARNATAKA&amp;state_code=15&amp;district_name=BENGALURU&amp;district_code=1502&amp;fin_year=2021-2022&amp;source=national&amp;rdb=0&amp;rd_act=1&amp;Digest=qTC/klJFsZ9y3IK1Xz23TQ"/>
    <hyperlink ref="B18" r:id="rId5" display="http://mnregaweb4.nic.in/netnrega/state_html/uid_demograph_ABP.aspx?lflag=eng&amp;page=d&amp;short_name=&amp;state_name=KARNATAKA&amp;state_code=15&amp;district_name=BENGALURU+RURAL&amp;district_code=1503&amp;fin_year=2021-2022&amp;source=national&amp;rdb=0&amp;rd_act=1&amp;Digest=TPUX+WM2IEnttO4R0g3rGg"/>
    <hyperlink ref="B32" r:id="rId6" display="http://mnregaweb4.nic.in/netnrega/state_html/uid_demograph_ABP.aspx?lflag=eng&amp;page=d&amp;short_name=&amp;state_name=KARNATAKA&amp;state_code=15&amp;district_name=BIDAR&amp;district_code=1506&amp;fin_year=2021-2022&amp;source=national&amp;rdb=0&amp;rd_act=1&amp;Digest=qbuazCHPpC4riOmCk8W3Yw"/>
    <hyperlink ref="B23" r:id="rId7" display="http://mnregaweb4.nic.in/netnrega/state_html/uid_demograph_ABP.aspx?lflag=eng&amp;page=d&amp;short_name=&amp;state_name=KARNATAKA&amp;state_code=15&amp;district_name=CHAMARAJA+NAGARA&amp;district_code=1508&amp;fin_year=2021-2022&amp;source=national&amp;rdb=0&amp;rd_act=1&amp;Digest=5JK4PUfiLhicxoRA5UerPQ"/>
    <hyperlink ref="B20" r:id="rId8" display="http://mnregaweb4.nic.in/netnrega/state_html/uid_demograph_ABP.aspx?lflag=eng&amp;page=d&amp;short_name=&amp;state_name=KARNATAKA&amp;state_code=15&amp;district_name=CHIKKABALLAPURA&amp;district_code=1528&amp;fin_year=2021-2022&amp;source=national&amp;rdb=0&amp;rd_act=1&amp;Digest=HPiEOFKWES3V94EyXnqm2A"/>
    <hyperlink ref="B7" r:id="rId9" display="http://mnregaweb4.nic.in/netnrega/state_html/uid_demograph_ABP.aspx?lflag=eng&amp;page=d&amp;short_name=&amp;state_name=KARNATAKA&amp;state_code=15&amp;district_name=CHIKKAMAGALURU&amp;district_code=1509&amp;fin_year=2021-2022&amp;source=national&amp;rdb=0&amp;rd_act=1&amp;Digest=8L1Fmxgexnka/w93Oh8Y2Q"/>
    <hyperlink ref="B16" r:id="rId10" display="http://mnregaweb4.nic.in/netnrega/state_html/uid_demograph_ABP.aspx?lflag=eng&amp;page=d&amp;short_name=&amp;state_name=KARNATAKA&amp;state_code=15&amp;district_name=CHITRADURGA&amp;district_code=1510&amp;fin_year=2021-2022&amp;source=national&amp;rdb=0&amp;rd_act=1&amp;Digest=U788MxtWwtaJmQmYk8ivRw"/>
    <hyperlink ref="B21" r:id="rId11" display="http://mnregaweb4.nic.in/netnrega/state_html/uid_demograph_ABP.aspx?lflag=eng&amp;page=d&amp;short_name=&amp;state_name=KARNATAKA&amp;state_code=15&amp;district_name=DAKSHINA+KANNADA&amp;district_code=1511&amp;fin_year=2021-2022&amp;source=national&amp;rdb=0&amp;rd_act=1&amp;Digest=nl82bsue+i2RDpR+50caxA"/>
    <hyperlink ref="B17" r:id="rId12" display="http://mnregaweb4.nic.in/netnrega/state_html/uid_demograph_ABP.aspx?lflag=eng&amp;page=d&amp;short_name=&amp;state_name=KARNATAKA&amp;state_code=15&amp;district_name=DAVANAGERE&amp;district_code=1512&amp;fin_year=2021-2022&amp;source=national&amp;rdb=0&amp;rd_act=1&amp;Digest=zp5ItbWh5GFmduxcqSVuyg"/>
    <hyperlink ref="B6" r:id="rId13" display="http://mnregaweb4.nic.in/netnrega/state_html/uid_demograph_ABP.aspx?lflag=eng&amp;page=d&amp;short_name=&amp;state_name=KARNATAKA&amp;state_code=15&amp;district_name=DHARWAR&amp;district_code=1513&amp;fin_year=2021-2022&amp;source=national&amp;rdb=0&amp;rd_act=1&amp;Digest=Be/lGfQLJtm1mCYcBtxtnQ"/>
    <hyperlink ref="B12" r:id="rId14" display="http://mnregaweb4.nic.in/netnrega/state_html/uid_demograph_ABP.aspx?lflag=eng&amp;page=d&amp;short_name=&amp;state_name=KARNATAKA&amp;state_code=15&amp;district_name=GADAG&amp;district_code=1514&amp;fin_year=2021-2022&amp;source=national&amp;rdb=0&amp;rd_act=1&amp;Digest=0U93jYfaH3xRaI6eL9ieGg"/>
    <hyperlink ref="B5" r:id="rId15" display="http://mnregaweb4.nic.in/netnrega/state_html/uid_demograph_ABP.aspx?lflag=eng&amp;page=d&amp;short_name=&amp;state_name=KARNATAKA&amp;state_code=15&amp;district_name=HASSAN&amp;district_code=1516&amp;fin_year=2021-2022&amp;source=national&amp;rdb=0&amp;rd_act=1&amp;Digest=u7nuR6awgnE0V8NNAAlxgg"/>
    <hyperlink ref="B14" r:id="rId16" display="http://mnregaweb4.nic.in/netnrega/state_html/uid_demograph_ABP.aspx?lflag=eng&amp;page=d&amp;short_name=&amp;state_name=KARNATAKA&amp;state_code=15&amp;district_name=HAVERI&amp;district_code=1517&amp;fin_year=2021-2022&amp;source=national&amp;rdb=0&amp;rd_act=1&amp;Digest=/3UTqU4Rsod57FzqF0GZPA"/>
    <hyperlink ref="B33" r:id="rId17" display="http://mnregaweb4.nic.in/netnrega/state_html/uid_demograph_ABP.aspx?lflag=eng&amp;page=d&amp;short_name=&amp;state_name=KARNATAKA&amp;state_code=15&amp;district_name=KALABURAGI&amp;district_code=1515&amp;fin_year=2021-2022&amp;source=national&amp;rdb=0&amp;rd_act=1&amp;Digest=8lujKgzXg7P7TnH6y/Gfog"/>
    <hyperlink ref="B24" r:id="rId18" display="http://mnregaweb4.nic.in/netnrega/state_html/uid_demograph_ABP.aspx?lflag=eng&amp;page=d&amp;short_name=&amp;state_name=KARNATAKA&amp;state_code=15&amp;district_name=KODAGU&amp;district_code=1518&amp;fin_year=2021-2022&amp;source=national&amp;rdb=0&amp;rd_act=1&amp;Digest=5Zhz/2uIsvcDyEQ1ls+aXA"/>
    <hyperlink ref="B26" r:id="rId19" display="http://mnregaweb4.nic.in/netnrega/state_html/uid_demograph_ABP.aspx?lflag=eng&amp;page=d&amp;short_name=&amp;state_name=KARNATAKA&amp;state_code=15&amp;district_name=KOLAR&amp;district_code=1519&amp;fin_year=2021-2022&amp;source=national&amp;rdb=0&amp;rd_act=1&amp;Digest=bClDJOvaKxtYT6mLnFhofw"/>
    <hyperlink ref="B25" r:id="rId20" display="http://mnregaweb4.nic.in/netnrega/state_html/uid_demograph_ABP.aspx?lflag=eng&amp;page=d&amp;short_name=&amp;state_name=KARNATAKA&amp;state_code=15&amp;district_name=KOPPAL&amp;district_code=1520&amp;fin_year=2021-2022&amp;source=national&amp;rdb=0&amp;rd_act=1&amp;Digest=TRm9hcJ0EooDoidraO5eQw"/>
    <hyperlink ref="B11" r:id="rId21" display="http://mnregaweb4.nic.in/netnrega/state_html/uid_demograph_ABP.aspx?lflag=eng&amp;page=d&amp;short_name=&amp;state_name=KARNATAKA&amp;state_code=15&amp;district_name=MANDYA&amp;district_code=1521&amp;fin_year=2021-2022&amp;source=national&amp;rdb=0&amp;rd_act=1&amp;Digest=1453OS7KbpN3Tezbjlb4rA"/>
    <hyperlink ref="B22" r:id="rId22" display="http://mnregaweb4.nic.in/netnrega/state_html/uid_demograph_ABP.aspx?lflag=eng&amp;page=d&amp;short_name=&amp;state_name=KARNATAKA&amp;state_code=15&amp;district_name=MYSURU&amp;district_code=1522&amp;fin_year=2021-2022&amp;source=national&amp;rdb=0&amp;rd_act=1&amp;Digest=C03L/ZwQJwCoPYTETAKWqA"/>
    <hyperlink ref="B27" r:id="rId23" display="http://mnregaweb4.nic.in/netnrega/state_html/uid_demograph_ABP.aspx?lflag=eng&amp;page=d&amp;short_name=&amp;state_name=KARNATAKA&amp;state_code=15&amp;district_name=RAICHUR&amp;district_code=1523&amp;fin_year=2021-2022&amp;source=national&amp;rdb=0&amp;rd_act=1&amp;Digest=RuQ+W8O8wsNKj4X80kHqew"/>
    <hyperlink ref="B9" r:id="rId24" display="http://mnregaweb4.nic.in/netnrega/state_html/uid_demograph_ABP.aspx?lflag=eng&amp;page=d&amp;short_name=&amp;state_name=KARNATAKA&amp;state_code=15&amp;district_name=RAMANAGARA&amp;district_code=1529&amp;fin_year=2021-2022&amp;source=national&amp;rdb=0&amp;rd_act=1&amp;Digest=1xdr7RIPrDmFwgo8opOk0w"/>
    <hyperlink ref="B8" r:id="rId25" display="http://mnregaweb4.nic.in/netnrega/state_html/uid_demograph_ABP.aspx?lflag=eng&amp;page=d&amp;short_name=&amp;state_name=KARNATAKA&amp;state_code=15&amp;district_name=SHIVAMOGGA&amp;district_code=1524&amp;fin_year=2021-2022&amp;source=national&amp;rdb=0&amp;rd_act=1&amp;Digest=r48IuGPlh52bqZPgja5p0Q"/>
    <hyperlink ref="B15" r:id="rId26" display="http://mnregaweb4.nic.in/netnrega/state_html/uid_demograph_ABP.aspx?lflag=eng&amp;page=d&amp;short_name=&amp;state_name=KARNATAKA&amp;state_code=15&amp;district_name=TUMAKURU&amp;district_code=1525&amp;fin_year=2021-2022&amp;source=national&amp;rdb=0&amp;rd_act=1&amp;Digest=vofhY0QU3C6e9+KgArrtmw"/>
    <hyperlink ref="B28" r:id="rId27" display="http://mnregaweb4.nic.in/netnrega/state_html/uid_demograph_ABP.aspx?lflag=eng&amp;page=d&amp;short_name=&amp;state_name=KARNATAKA&amp;state_code=15&amp;district_name=UDUPI&amp;district_code=1526&amp;fin_year=2021-2022&amp;source=national&amp;rdb=0&amp;rd_act=1&amp;Digest=ZrS8o94GWa69i5r+LfEY0g"/>
    <hyperlink ref="B10" r:id="rId28" display="http://mnregaweb4.nic.in/netnrega/state_html/uid_demograph_ABP.aspx?lflag=eng&amp;page=d&amp;short_name=&amp;state_name=KARNATAKA&amp;state_code=15&amp;district_name=UTTARA+KANNADA&amp;district_code=1527&amp;fin_year=2021-2022&amp;source=national&amp;rdb=0&amp;rd_act=1&amp;Digest=0ZMJ0+6xW8tXr3riPjy++Q"/>
    <hyperlink ref="B13" r:id="rId29" display="http://mnregaweb4.nic.in/netnrega/state_html/uid_demograph_ABP.aspx?lflag=eng&amp;page=d&amp;short_name=&amp;state_name=KARNATAKA&amp;state_code=15&amp;district_name=VIJAYANAGARA&amp;district_code=1531&amp;fin_year=2021-2022&amp;source=national&amp;rdb=0&amp;rd_act=1&amp;Digest=4BR6C4sYFx1tx8uWaMAfCQ"/>
    <hyperlink ref="B31" r:id="rId30" display="http://mnregaweb4.nic.in/netnrega/state_html/uid_demograph_ABP.aspx?lflag=eng&amp;page=d&amp;short_name=&amp;state_name=KARNATAKA&amp;state_code=15&amp;district_name=VIJAYPURA&amp;district_code=1507&amp;fin_year=2021-2022&amp;source=national&amp;rdb=0&amp;rd_act=1&amp;Digest=OsF6LdLbn8ekkNLb9LRdJA"/>
    <hyperlink ref="B35" r:id="rId31" display="http://mnregaweb4.nic.in/netnrega/state_html/uid_demograph_ABP.aspx?lflag=eng&amp;page=d&amp;short_name=&amp;state_name=KARNATAKA&amp;state_code=15&amp;district_name=Yadgir&amp;district_code=1530&amp;fin_year=2021-2022&amp;source=national&amp;rdb=0&amp;rd_act=1&amp;Digest=/lQUYEEUJXYXwAkCOmzB+g"/>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49" workbookViewId="0">
      <selection activeCell="I7" sqref="I7"/>
    </sheetView>
  </sheetViews>
  <sheetFormatPr defaultColWidth="12.42578125" defaultRowHeight="20.25"/>
  <cols>
    <col min="1" max="1" width="6" style="106" customWidth="1"/>
    <col min="2" max="2" width="48.42578125" style="106" customWidth="1"/>
    <col min="3" max="3" width="19.5703125" style="106" customWidth="1"/>
    <col min="4" max="4" width="18.5703125" style="106" customWidth="1"/>
    <col min="5" max="5" width="20.140625" style="106" customWidth="1"/>
    <col min="6" max="6" width="19.5703125" style="106" customWidth="1"/>
    <col min="7" max="220" width="12.42578125" style="106" customWidth="1"/>
    <col min="221" max="16384" width="12.42578125" style="106"/>
  </cols>
  <sheetData>
    <row r="1" spans="1:6" ht="21" customHeight="1">
      <c r="A1" s="105" t="s">
        <v>0</v>
      </c>
      <c r="B1" s="555" t="s">
        <v>1</v>
      </c>
      <c r="C1" s="555"/>
      <c r="D1" s="555"/>
      <c r="E1" s="555"/>
      <c r="F1" s="555"/>
    </row>
    <row r="2" spans="1:6" ht="24.75" customHeight="1">
      <c r="A2" s="105"/>
      <c r="B2" s="555" t="s">
        <v>2</v>
      </c>
      <c r="C2" s="555"/>
      <c r="D2" s="555"/>
      <c r="E2" s="555"/>
      <c r="F2" s="555"/>
    </row>
    <row r="3" spans="1:6" ht="45" customHeight="1">
      <c r="A3" s="105"/>
      <c r="B3" s="570" t="s">
        <v>169</v>
      </c>
      <c r="C3" s="571"/>
      <c r="D3" s="571"/>
      <c r="E3" s="571"/>
      <c r="F3" s="572"/>
    </row>
    <row r="4" spans="1:6" ht="22.5" customHeight="1">
      <c r="A4" s="107"/>
      <c r="B4" s="573" t="s">
        <v>170</v>
      </c>
      <c r="C4" s="573"/>
      <c r="D4" s="573"/>
      <c r="E4" s="573"/>
      <c r="F4" s="573"/>
    </row>
    <row r="5" spans="1:6" hidden="1">
      <c r="A5" s="108"/>
      <c r="B5" s="109"/>
      <c r="C5" s="110"/>
      <c r="D5" s="110"/>
      <c r="E5" s="110"/>
      <c r="F5" s="110"/>
    </row>
    <row r="6" spans="1:6" hidden="1">
      <c r="A6" s="111"/>
      <c r="C6" s="112"/>
      <c r="D6" s="112"/>
      <c r="E6" s="112"/>
      <c r="F6" s="112"/>
    </row>
    <row r="7" spans="1:6" ht="99.75" customHeight="1">
      <c r="A7" s="113" t="s">
        <v>5</v>
      </c>
      <c r="B7" s="113" t="s">
        <v>6</v>
      </c>
      <c r="C7" s="114" t="s">
        <v>171</v>
      </c>
      <c r="D7" s="114" t="s">
        <v>172</v>
      </c>
      <c r="E7" s="114" t="s">
        <v>173</v>
      </c>
      <c r="F7" s="115" t="s">
        <v>66</v>
      </c>
    </row>
    <row r="8" spans="1:6" ht="29.25" customHeight="1">
      <c r="A8" s="105">
        <v>1</v>
      </c>
      <c r="B8" s="105" t="s">
        <v>11</v>
      </c>
      <c r="C8" s="116">
        <v>1106488</v>
      </c>
      <c r="D8" s="116">
        <v>2886491</v>
      </c>
      <c r="E8" s="116">
        <v>610323</v>
      </c>
      <c r="F8" s="116">
        <f>C8+D8+E8</f>
        <v>4603302</v>
      </c>
    </row>
    <row r="9" spans="1:6" ht="29.25" customHeight="1">
      <c r="A9" s="105">
        <v>2</v>
      </c>
      <c r="B9" s="105" t="s">
        <v>12</v>
      </c>
      <c r="C9" s="116">
        <v>1436080</v>
      </c>
      <c r="D9" s="116">
        <v>3607835</v>
      </c>
      <c r="E9" s="116">
        <v>287731</v>
      </c>
      <c r="F9" s="116">
        <f t="shared" ref="F9:F56" si="0">C9+D9+E9</f>
        <v>5331646</v>
      </c>
    </row>
    <row r="10" spans="1:6" ht="29.25" customHeight="1">
      <c r="A10" s="105">
        <v>3</v>
      </c>
      <c r="B10" s="105" t="s">
        <v>13</v>
      </c>
      <c r="C10" s="116">
        <v>355043</v>
      </c>
      <c r="D10" s="116">
        <v>843639</v>
      </c>
      <c r="E10" s="116">
        <v>90443</v>
      </c>
      <c r="F10" s="116">
        <f t="shared" si="0"/>
        <v>1289125</v>
      </c>
    </row>
    <row r="11" spans="1:6" ht="29.25" customHeight="1">
      <c r="A11" s="105">
        <v>4</v>
      </c>
      <c r="B11" s="105" t="s">
        <v>14</v>
      </c>
      <c r="C11" s="116">
        <v>350602</v>
      </c>
      <c r="D11" s="116">
        <v>938038</v>
      </c>
      <c r="E11" s="116">
        <v>209076</v>
      </c>
      <c r="F11" s="116">
        <f t="shared" si="0"/>
        <v>1497716</v>
      </c>
    </row>
    <row r="12" spans="1:6" ht="29.25" customHeight="1">
      <c r="A12" s="105">
        <v>5</v>
      </c>
      <c r="B12" s="105" t="s">
        <v>15</v>
      </c>
      <c r="C12" s="116">
        <v>104340</v>
      </c>
      <c r="D12" s="116">
        <v>205566</v>
      </c>
      <c r="E12" s="116">
        <v>38058</v>
      </c>
      <c r="F12" s="116">
        <f t="shared" si="0"/>
        <v>347964</v>
      </c>
    </row>
    <row r="13" spans="1:6" ht="29.25" customHeight="1">
      <c r="A13" s="105">
        <v>6</v>
      </c>
      <c r="B13" s="105" t="s">
        <v>16</v>
      </c>
      <c r="C13" s="116">
        <v>18640</v>
      </c>
      <c r="D13" s="116">
        <v>31053</v>
      </c>
      <c r="E13" s="116">
        <v>8303</v>
      </c>
      <c r="F13" s="116">
        <f t="shared" si="0"/>
        <v>57996</v>
      </c>
    </row>
    <row r="14" spans="1:6" ht="29.25" customHeight="1">
      <c r="A14" s="105">
        <v>7</v>
      </c>
      <c r="B14" s="105" t="s">
        <v>17</v>
      </c>
      <c r="C14" s="116">
        <v>33434</v>
      </c>
      <c r="D14" s="116">
        <v>79156</v>
      </c>
      <c r="E14" s="116">
        <v>3708</v>
      </c>
      <c r="F14" s="116">
        <f t="shared" si="0"/>
        <v>116298</v>
      </c>
    </row>
    <row r="15" spans="1:6" ht="29.25" customHeight="1">
      <c r="A15" s="105">
        <v>8</v>
      </c>
      <c r="B15" s="105" t="s">
        <v>18</v>
      </c>
      <c r="C15" s="116">
        <v>3816</v>
      </c>
      <c r="D15" s="116">
        <v>5132</v>
      </c>
      <c r="E15" s="116">
        <v>25709</v>
      </c>
      <c r="F15" s="116">
        <f t="shared" si="0"/>
        <v>34657</v>
      </c>
    </row>
    <row r="16" spans="1:6" ht="29.25" customHeight="1">
      <c r="A16" s="105">
        <v>9</v>
      </c>
      <c r="B16" s="105" t="s">
        <v>19</v>
      </c>
      <c r="C16" s="116">
        <v>43541</v>
      </c>
      <c r="D16" s="116">
        <v>103862</v>
      </c>
      <c r="E16" s="116">
        <v>30697</v>
      </c>
      <c r="F16" s="116">
        <f t="shared" si="0"/>
        <v>178100</v>
      </c>
    </row>
    <row r="17" spans="1:6" ht="29.25" customHeight="1">
      <c r="A17" s="105">
        <v>10</v>
      </c>
      <c r="B17" s="105" t="s">
        <v>20</v>
      </c>
      <c r="C17" s="116">
        <v>91005</v>
      </c>
      <c r="D17" s="116">
        <v>379573</v>
      </c>
      <c r="E17" s="116">
        <v>56916</v>
      </c>
      <c r="F17" s="116">
        <f t="shared" si="0"/>
        <v>527494</v>
      </c>
    </row>
    <row r="18" spans="1:6" ht="29.25" customHeight="1">
      <c r="A18" s="105">
        <v>11</v>
      </c>
      <c r="B18" s="105" t="s">
        <v>21</v>
      </c>
      <c r="C18" s="105">
        <v>1850</v>
      </c>
      <c r="D18" s="105">
        <v>11428</v>
      </c>
      <c r="E18" s="105">
        <v>2099</v>
      </c>
      <c r="F18" s="116">
        <f t="shared" si="0"/>
        <v>15377</v>
      </c>
    </row>
    <row r="19" spans="1:6" ht="29.25" customHeight="1">
      <c r="A19" s="105">
        <v>12</v>
      </c>
      <c r="B19" s="105" t="s">
        <v>22</v>
      </c>
      <c r="C19" s="105">
        <v>24380</v>
      </c>
      <c r="D19" s="105">
        <v>41403</v>
      </c>
      <c r="E19" s="105">
        <v>6767</v>
      </c>
      <c r="F19" s="116">
        <f t="shared" si="0"/>
        <v>72550</v>
      </c>
    </row>
    <row r="20" spans="1:6" ht="29.25" customHeight="1">
      <c r="A20" s="105">
        <v>13</v>
      </c>
      <c r="B20" s="105" t="s">
        <v>23</v>
      </c>
      <c r="C20" s="105">
        <v>55572</v>
      </c>
      <c r="D20" s="105">
        <v>97446</v>
      </c>
      <c r="E20" s="105">
        <v>31455</v>
      </c>
      <c r="F20" s="116">
        <f t="shared" si="0"/>
        <v>184473</v>
      </c>
    </row>
    <row r="21" spans="1:6" ht="29.25" customHeight="1">
      <c r="A21" s="105">
        <v>14</v>
      </c>
      <c r="B21" s="105" t="s">
        <v>24</v>
      </c>
      <c r="C21" s="105">
        <v>176442</v>
      </c>
      <c r="D21" s="105">
        <v>283133</v>
      </c>
      <c r="E21" s="105">
        <v>59219</v>
      </c>
      <c r="F21" s="116">
        <f t="shared" si="0"/>
        <v>518794</v>
      </c>
    </row>
    <row r="22" spans="1:6" ht="29.25" customHeight="1">
      <c r="A22" s="105">
        <v>15</v>
      </c>
      <c r="B22" s="105" t="s">
        <v>25</v>
      </c>
      <c r="C22" s="105">
        <v>22717</v>
      </c>
      <c r="D22" s="105">
        <v>38339</v>
      </c>
      <c r="E22" s="105">
        <v>2671</v>
      </c>
      <c r="F22" s="116">
        <f t="shared" si="0"/>
        <v>63727</v>
      </c>
    </row>
    <row r="23" spans="1:6" ht="29.25" customHeight="1">
      <c r="A23" s="105">
        <v>16</v>
      </c>
      <c r="B23" s="105" t="s">
        <v>26</v>
      </c>
      <c r="C23" s="105">
        <v>280</v>
      </c>
      <c r="D23" s="105">
        <v>561</v>
      </c>
      <c r="E23" s="105">
        <v>235</v>
      </c>
      <c r="F23" s="116">
        <f t="shared" si="0"/>
        <v>1076</v>
      </c>
    </row>
    <row r="24" spans="1:6" ht="29.25" customHeight="1">
      <c r="A24" s="105">
        <v>17</v>
      </c>
      <c r="B24" s="105" t="s">
        <v>27</v>
      </c>
      <c r="C24" s="105">
        <v>1770</v>
      </c>
      <c r="D24" s="105">
        <v>2890</v>
      </c>
      <c r="E24" s="105">
        <v>2154</v>
      </c>
      <c r="F24" s="116">
        <f t="shared" si="0"/>
        <v>6814</v>
      </c>
    </row>
    <row r="25" spans="1:6" ht="29.25" customHeight="1">
      <c r="A25" s="105">
        <v>18</v>
      </c>
      <c r="B25" s="105" t="s">
        <v>28</v>
      </c>
      <c r="C25" s="105">
        <v>557</v>
      </c>
      <c r="D25" s="105">
        <v>872</v>
      </c>
      <c r="E25" s="105">
        <v>870</v>
      </c>
      <c r="F25" s="116">
        <f t="shared" si="0"/>
        <v>2299</v>
      </c>
    </row>
    <row r="26" spans="1:6" ht="29.25" customHeight="1">
      <c r="A26" s="105">
        <v>19</v>
      </c>
      <c r="B26" s="105" t="s">
        <v>29</v>
      </c>
      <c r="C26" s="105">
        <v>1170</v>
      </c>
      <c r="D26" s="105">
        <v>2211</v>
      </c>
      <c r="E26" s="105">
        <v>156</v>
      </c>
      <c r="F26" s="116">
        <f t="shared" si="0"/>
        <v>3537</v>
      </c>
    </row>
    <row r="27" spans="1:6" ht="29.25" customHeight="1">
      <c r="A27" s="105">
        <v>20</v>
      </c>
      <c r="B27" s="105" t="s">
        <v>30</v>
      </c>
      <c r="C27" s="105">
        <v>321</v>
      </c>
      <c r="D27" s="105">
        <v>464</v>
      </c>
      <c r="E27" s="105">
        <v>55</v>
      </c>
      <c r="F27" s="116">
        <f t="shared" si="0"/>
        <v>840</v>
      </c>
    </row>
    <row r="28" spans="1:6" ht="29.25" customHeight="1">
      <c r="A28" s="105">
        <v>21</v>
      </c>
      <c r="B28" s="105" t="s">
        <v>31</v>
      </c>
      <c r="C28" s="105">
        <v>0</v>
      </c>
      <c r="D28" s="105">
        <v>0</v>
      </c>
      <c r="E28" s="105">
        <v>0</v>
      </c>
      <c r="F28" s="116">
        <f t="shared" si="0"/>
        <v>0</v>
      </c>
    </row>
    <row r="29" spans="1:6" ht="29.25" customHeight="1">
      <c r="A29" s="105">
        <v>22</v>
      </c>
      <c r="B29" s="105" t="s">
        <v>32</v>
      </c>
      <c r="C29" s="105">
        <v>0</v>
      </c>
      <c r="D29" s="105">
        <v>0</v>
      </c>
      <c r="E29" s="105">
        <v>0</v>
      </c>
      <c r="F29" s="116">
        <f t="shared" si="0"/>
        <v>0</v>
      </c>
    </row>
    <row r="30" spans="1:6" ht="29.25" customHeight="1">
      <c r="A30" s="105">
        <v>23</v>
      </c>
      <c r="B30" s="105" t="s">
        <v>33</v>
      </c>
      <c r="C30" s="105">
        <v>8</v>
      </c>
      <c r="D30" s="105">
        <v>61</v>
      </c>
      <c r="E30" s="105">
        <v>83</v>
      </c>
      <c r="F30" s="116">
        <f t="shared" si="0"/>
        <v>152</v>
      </c>
    </row>
    <row r="31" spans="1:6" ht="29.25" customHeight="1">
      <c r="A31" s="105">
        <v>24</v>
      </c>
      <c r="B31" s="105" t="s">
        <v>34</v>
      </c>
      <c r="C31" s="105">
        <v>22600</v>
      </c>
      <c r="D31" s="105">
        <v>38894</v>
      </c>
      <c r="E31" s="105">
        <v>1824</v>
      </c>
      <c r="F31" s="116">
        <f t="shared" si="0"/>
        <v>63318</v>
      </c>
    </row>
    <row r="32" spans="1:6" ht="29.25" customHeight="1">
      <c r="A32" s="105">
        <v>25</v>
      </c>
      <c r="B32" s="105" t="s">
        <v>35</v>
      </c>
      <c r="C32" s="105">
        <v>2287</v>
      </c>
      <c r="D32" s="105">
        <v>3719</v>
      </c>
      <c r="E32" s="105">
        <v>2764</v>
      </c>
      <c r="F32" s="116">
        <f t="shared" si="0"/>
        <v>8770</v>
      </c>
    </row>
    <row r="33" spans="1:6" ht="29.25" customHeight="1">
      <c r="A33" s="105">
        <v>26</v>
      </c>
      <c r="B33" s="105" t="s">
        <v>36</v>
      </c>
      <c r="C33" s="105">
        <v>162</v>
      </c>
      <c r="D33" s="105">
        <v>1307</v>
      </c>
      <c r="E33" s="105">
        <v>20</v>
      </c>
      <c r="F33" s="116">
        <f t="shared" si="0"/>
        <v>1489</v>
      </c>
    </row>
    <row r="34" spans="1:6" ht="29.25" customHeight="1">
      <c r="A34" s="105">
        <v>27</v>
      </c>
      <c r="B34" s="105" t="s">
        <v>37</v>
      </c>
      <c r="C34" s="105">
        <v>86293</v>
      </c>
      <c r="D34" s="105">
        <v>123567</v>
      </c>
      <c r="E34" s="105">
        <v>64284</v>
      </c>
      <c r="F34" s="116">
        <f t="shared" si="0"/>
        <v>274144</v>
      </c>
    </row>
    <row r="35" spans="1:6" ht="29.25" customHeight="1">
      <c r="A35" s="105">
        <v>28</v>
      </c>
      <c r="B35" s="105" t="s">
        <v>38</v>
      </c>
      <c r="C35" s="105">
        <v>24138</v>
      </c>
      <c r="D35" s="105">
        <v>54570</v>
      </c>
      <c r="E35" s="105">
        <v>47651</v>
      </c>
      <c r="F35" s="116">
        <f t="shared" si="0"/>
        <v>126359</v>
      </c>
    </row>
    <row r="36" spans="1:6" ht="29.25" customHeight="1">
      <c r="A36" s="105">
        <v>29</v>
      </c>
      <c r="B36" s="105" t="s">
        <v>39</v>
      </c>
      <c r="C36" s="105">
        <v>269</v>
      </c>
      <c r="D36" s="105">
        <v>83</v>
      </c>
      <c r="E36" s="105">
        <v>374</v>
      </c>
      <c r="F36" s="116">
        <f t="shared" si="0"/>
        <v>726</v>
      </c>
    </row>
    <row r="37" spans="1:6" ht="29.25" customHeight="1">
      <c r="A37" s="105">
        <v>30</v>
      </c>
      <c r="B37" s="105" t="s">
        <v>40</v>
      </c>
      <c r="C37" s="105">
        <v>464</v>
      </c>
      <c r="D37" s="105">
        <v>522</v>
      </c>
      <c r="E37" s="105">
        <v>1154</v>
      </c>
      <c r="F37" s="116">
        <f t="shared" si="0"/>
        <v>2140</v>
      </c>
    </row>
    <row r="38" spans="1:6" ht="29.25" customHeight="1">
      <c r="A38" s="105">
        <v>31</v>
      </c>
      <c r="B38" s="105" t="s">
        <v>41</v>
      </c>
      <c r="C38" s="105">
        <v>0</v>
      </c>
      <c r="D38" s="105">
        <v>0</v>
      </c>
      <c r="E38" s="105">
        <v>0</v>
      </c>
      <c r="F38" s="116">
        <f t="shared" si="0"/>
        <v>0</v>
      </c>
    </row>
    <row r="39" spans="1:6" ht="29.25" customHeight="1">
      <c r="A39" s="105">
        <v>32</v>
      </c>
      <c r="B39" s="105" t="s">
        <v>42</v>
      </c>
      <c r="C39" s="105">
        <v>0</v>
      </c>
      <c r="D39" s="105">
        <v>3</v>
      </c>
      <c r="E39" s="105">
        <v>510</v>
      </c>
      <c r="F39" s="116">
        <f t="shared" si="0"/>
        <v>513</v>
      </c>
    </row>
    <row r="40" spans="1:6" ht="29.25" customHeight="1">
      <c r="A40" s="105">
        <v>33</v>
      </c>
      <c r="B40" s="105" t="s">
        <v>43</v>
      </c>
      <c r="C40" s="105">
        <v>1768</v>
      </c>
      <c r="D40" s="105">
        <v>5197</v>
      </c>
      <c r="E40" s="105">
        <v>1028</v>
      </c>
      <c r="F40" s="116">
        <f t="shared" si="0"/>
        <v>7993</v>
      </c>
    </row>
    <row r="41" spans="1:6" ht="29.25" customHeight="1">
      <c r="A41" s="105">
        <v>34</v>
      </c>
      <c r="B41" s="105" t="s">
        <v>44</v>
      </c>
      <c r="C41" s="105">
        <v>0</v>
      </c>
      <c r="D41" s="105">
        <v>0</v>
      </c>
      <c r="E41" s="105">
        <v>0</v>
      </c>
      <c r="F41" s="116">
        <f t="shared" si="0"/>
        <v>0</v>
      </c>
    </row>
    <row r="42" spans="1:6" ht="29.25" customHeight="1">
      <c r="A42" s="105">
        <v>35</v>
      </c>
      <c r="B42" s="105" t="s">
        <v>45</v>
      </c>
      <c r="C42" s="105">
        <v>318888</v>
      </c>
      <c r="D42" s="105">
        <v>668829</v>
      </c>
      <c r="E42" s="105">
        <v>321125</v>
      </c>
      <c r="F42" s="116">
        <f t="shared" si="0"/>
        <v>1308842</v>
      </c>
    </row>
    <row r="43" spans="1:6" ht="29.25" customHeight="1">
      <c r="A43" s="105">
        <v>36</v>
      </c>
      <c r="B43" s="105" t="s">
        <v>46</v>
      </c>
      <c r="C43" s="105">
        <v>581296</v>
      </c>
      <c r="D43" s="105">
        <v>1267238</v>
      </c>
      <c r="E43" s="105">
        <v>249606</v>
      </c>
      <c r="F43" s="116">
        <f t="shared" si="0"/>
        <v>2098140</v>
      </c>
    </row>
    <row r="44" spans="1:6" ht="29.25" customHeight="1">
      <c r="A44" s="105">
        <v>37</v>
      </c>
      <c r="B44" s="105" t="s">
        <v>47</v>
      </c>
      <c r="C44" s="105">
        <v>0</v>
      </c>
      <c r="D44" s="105">
        <v>0</v>
      </c>
      <c r="E44" s="105">
        <v>0</v>
      </c>
      <c r="F44" s="116">
        <f t="shared" si="0"/>
        <v>0</v>
      </c>
    </row>
    <row r="45" spans="1:6" ht="29.25" customHeight="1">
      <c r="A45" s="105">
        <v>38</v>
      </c>
      <c r="B45" s="105" t="s">
        <v>48</v>
      </c>
      <c r="C45" s="105">
        <v>28168</v>
      </c>
      <c r="D45" s="105">
        <v>71187</v>
      </c>
      <c r="E45" s="105">
        <v>674</v>
      </c>
      <c r="F45" s="116">
        <f t="shared" si="0"/>
        <v>100029</v>
      </c>
    </row>
    <row r="46" spans="1:6" ht="29.25" customHeight="1">
      <c r="A46" s="105">
        <v>39</v>
      </c>
      <c r="B46" s="105" t="s">
        <v>49</v>
      </c>
      <c r="C46" s="105">
        <v>0</v>
      </c>
      <c r="D46" s="105">
        <v>0</v>
      </c>
      <c r="E46" s="105">
        <v>0</v>
      </c>
      <c r="F46" s="116">
        <f t="shared" si="0"/>
        <v>0</v>
      </c>
    </row>
    <row r="47" spans="1:6" ht="29.25" customHeight="1">
      <c r="A47" s="105">
        <v>40</v>
      </c>
      <c r="B47" s="105" t="s">
        <v>50</v>
      </c>
      <c r="C47" s="105">
        <v>0</v>
      </c>
      <c r="D47" s="105">
        <v>0</v>
      </c>
      <c r="E47" s="105">
        <v>0</v>
      </c>
      <c r="F47" s="116">
        <f t="shared" si="0"/>
        <v>0</v>
      </c>
    </row>
    <row r="48" spans="1:6" ht="29.25" customHeight="1">
      <c r="A48" s="105">
        <v>41</v>
      </c>
      <c r="B48" s="105" t="s">
        <v>51</v>
      </c>
      <c r="C48" s="105">
        <v>0</v>
      </c>
      <c r="D48" s="105">
        <v>0</v>
      </c>
      <c r="E48" s="105">
        <v>0</v>
      </c>
      <c r="F48" s="116">
        <f t="shared" si="0"/>
        <v>0</v>
      </c>
    </row>
    <row r="49" spans="1:6" ht="29.25" customHeight="1">
      <c r="A49" s="105">
        <v>42</v>
      </c>
      <c r="B49" s="105" t="s">
        <v>52</v>
      </c>
      <c r="C49" s="105">
        <v>10</v>
      </c>
      <c r="D49" s="105">
        <v>16</v>
      </c>
      <c r="E49" s="105">
        <v>0</v>
      </c>
      <c r="F49" s="116">
        <f t="shared" si="0"/>
        <v>26</v>
      </c>
    </row>
    <row r="50" spans="1:6" ht="29.25" customHeight="1">
      <c r="A50" s="105">
        <v>43</v>
      </c>
      <c r="B50" s="105" t="s">
        <v>53</v>
      </c>
      <c r="C50" s="105">
        <v>0</v>
      </c>
      <c r="D50" s="105">
        <v>0</v>
      </c>
      <c r="E50" s="105">
        <v>949</v>
      </c>
      <c r="F50" s="116">
        <f t="shared" si="0"/>
        <v>949</v>
      </c>
    </row>
    <row r="51" spans="1:6" ht="29.25" customHeight="1">
      <c r="A51" s="105">
        <v>44</v>
      </c>
      <c r="B51" s="105" t="s">
        <v>54</v>
      </c>
      <c r="C51" s="105">
        <v>0</v>
      </c>
      <c r="D51" s="105">
        <v>0</v>
      </c>
      <c r="E51" s="105">
        <v>0</v>
      </c>
      <c r="F51" s="116">
        <f t="shared" si="0"/>
        <v>0</v>
      </c>
    </row>
    <row r="52" spans="1:6" ht="29.25" customHeight="1">
      <c r="A52" s="105">
        <v>45</v>
      </c>
      <c r="B52" s="105" t="s">
        <v>55</v>
      </c>
      <c r="C52" s="105">
        <v>59</v>
      </c>
      <c r="D52" s="105">
        <v>79</v>
      </c>
      <c r="E52" s="105">
        <v>57</v>
      </c>
      <c r="F52" s="116">
        <f t="shared" si="0"/>
        <v>195</v>
      </c>
    </row>
    <row r="53" spans="1:6" ht="29.25" customHeight="1">
      <c r="A53" s="105">
        <v>46</v>
      </c>
      <c r="B53" s="105" t="s">
        <v>56</v>
      </c>
      <c r="C53" s="105">
        <v>0</v>
      </c>
      <c r="D53" s="105">
        <v>0</v>
      </c>
      <c r="E53" s="105">
        <v>0</v>
      </c>
      <c r="F53" s="116">
        <f t="shared" si="0"/>
        <v>0</v>
      </c>
    </row>
    <row r="54" spans="1:6" ht="29.25" customHeight="1">
      <c r="A54" s="105">
        <v>47</v>
      </c>
      <c r="B54" s="105" t="s">
        <v>57</v>
      </c>
      <c r="C54" s="105">
        <v>2081</v>
      </c>
      <c r="D54" s="105">
        <v>0</v>
      </c>
      <c r="E54" s="105">
        <v>0</v>
      </c>
      <c r="F54" s="116">
        <f t="shared" si="0"/>
        <v>2081</v>
      </c>
    </row>
    <row r="55" spans="1:6" ht="29.25" customHeight="1">
      <c r="A55" s="105">
        <v>48</v>
      </c>
      <c r="B55" s="105" t="s">
        <v>58</v>
      </c>
      <c r="C55" s="105">
        <v>0</v>
      </c>
      <c r="D55" s="105">
        <v>0</v>
      </c>
      <c r="E55" s="105">
        <v>0</v>
      </c>
      <c r="F55" s="116">
        <f t="shared" si="0"/>
        <v>0</v>
      </c>
    </row>
    <row r="56" spans="1:6" ht="29.25" customHeight="1">
      <c r="A56" s="105">
        <v>49</v>
      </c>
      <c r="B56" s="105" t="s">
        <v>59</v>
      </c>
      <c r="C56" s="105">
        <v>0</v>
      </c>
      <c r="D56" s="105">
        <v>0</v>
      </c>
      <c r="E56" s="105">
        <v>0</v>
      </c>
      <c r="F56" s="116">
        <f t="shared" si="0"/>
        <v>0</v>
      </c>
    </row>
    <row r="57" spans="1:6" s="15" customFormat="1" ht="29.25" customHeight="1">
      <c r="A57" s="117"/>
      <c r="B57" s="118" t="s">
        <v>60</v>
      </c>
      <c r="C57" s="118">
        <f>SUM(C8:C56)</f>
        <v>4896539</v>
      </c>
      <c r="D57" s="118">
        <f t="shared" ref="D57:F57" si="1">SUM(D8:D56)</f>
        <v>11794364</v>
      </c>
      <c r="E57" s="118">
        <f t="shared" si="1"/>
        <v>2158748</v>
      </c>
      <c r="F57" s="118">
        <f t="shared" si="1"/>
        <v>18849651</v>
      </c>
    </row>
  </sheetData>
  <mergeCells count="4">
    <mergeCell ref="B1:F1"/>
    <mergeCell ref="B2:F2"/>
    <mergeCell ref="B3:F3"/>
    <mergeCell ref="B4:F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selection activeCell="R10" sqref="R10"/>
    </sheetView>
  </sheetViews>
  <sheetFormatPr defaultRowHeight="15"/>
  <cols>
    <col min="2" max="2" width="18.42578125" customWidth="1"/>
    <col min="4" max="4" width="11.7109375" customWidth="1"/>
    <col min="6" max="6" width="12.85546875" customWidth="1"/>
    <col min="7" max="7" width="13.28515625" customWidth="1"/>
    <col min="8" max="8" width="12.7109375" customWidth="1"/>
  </cols>
  <sheetData>
    <row r="1" spans="1:13" ht="15.75" thickBot="1">
      <c r="A1" s="649" t="s">
        <v>671</v>
      </c>
      <c r="B1" s="650"/>
      <c r="C1" s="650"/>
      <c r="D1" s="650"/>
      <c r="E1" s="650"/>
      <c r="F1" s="650"/>
      <c r="G1" s="650"/>
      <c r="H1" s="650"/>
      <c r="I1" s="650"/>
      <c r="J1" s="650"/>
      <c r="K1" s="650"/>
      <c r="L1" s="650"/>
      <c r="M1" s="651"/>
    </row>
    <row r="2" spans="1:13">
      <c r="A2" s="652" t="s">
        <v>672</v>
      </c>
      <c r="B2" s="653"/>
      <c r="C2" s="653"/>
      <c r="D2" s="653"/>
      <c r="E2" s="653"/>
      <c r="F2" s="653"/>
      <c r="G2" s="653"/>
      <c r="H2" s="653"/>
      <c r="I2" s="653"/>
      <c r="J2" s="653"/>
      <c r="K2" s="653"/>
      <c r="L2" s="653"/>
      <c r="M2" s="654"/>
    </row>
    <row r="3" spans="1:13">
      <c r="A3" s="655" t="s">
        <v>673</v>
      </c>
      <c r="B3" s="655" t="s">
        <v>342</v>
      </c>
      <c r="C3" s="655" t="s">
        <v>89</v>
      </c>
      <c r="D3" s="655"/>
      <c r="E3" s="655"/>
      <c r="F3" s="655"/>
      <c r="G3" s="655"/>
      <c r="H3" s="655" t="s">
        <v>674</v>
      </c>
      <c r="I3" s="655"/>
      <c r="J3" s="655"/>
      <c r="K3" s="655" t="s">
        <v>675</v>
      </c>
      <c r="L3" s="655"/>
      <c r="M3" s="655"/>
    </row>
    <row r="4" spans="1:13">
      <c r="A4" s="655"/>
      <c r="B4" s="655"/>
      <c r="C4" s="655" t="s">
        <v>676</v>
      </c>
      <c r="D4" s="655"/>
      <c r="E4" s="655"/>
      <c r="F4" s="655" t="s">
        <v>677</v>
      </c>
      <c r="G4" s="655" t="s">
        <v>678</v>
      </c>
      <c r="H4" s="655" t="s">
        <v>679</v>
      </c>
      <c r="I4" s="655" t="s">
        <v>677</v>
      </c>
      <c r="J4" s="655" t="s">
        <v>678</v>
      </c>
      <c r="K4" s="655" t="s">
        <v>680</v>
      </c>
      <c r="L4" s="655" t="s">
        <v>681</v>
      </c>
      <c r="M4" s="655" t="s">
        <v>682</v>
      </c>
    </row>
    <row r="5" spans="1:13" ht="60">
      <c r="A5" s="655"/>
      <c r="B5" s="655"/>
      <c r="C5" s="656" t="s">
        <v>683</v>
      </c>
      <c r="D5" s="656" t="s">
        <v>684</v>
      </c>
      <c r="E5" s="656" t="s">
        <v>685</v>
      </c>
      <c r="F5" s="655"/>
      <c r="G5" s="655"/>
      <c r="H5" s="655"/>
      <c r="I5" s="655"/>
      <c r="J5" s="655"/>
      <c r="K5" s="655"/>
      <c r="L5" s="655"/>
      <c r="M5" s="655"/>
    </row>
    <row r="6" spans="1:13">
      <c r="A6" s="656">
        <v>1</v>
      </c>
      <c r="B6" s="656">
        <v>2</v>
      </c>
      <c r="C6" s="656">
        <v>3</v>
      </c>
      <c r="D6" s="656">
        <v>4</v>
      </c>
      <c r="E6" s="656">
        <v>5</v>
      </c>
      <c r="F6" s="656">
        <v>6</v>
      </c>
      <c r="G6" s="656">
        <v>7</v>
      </c>
      <c r="H6" s="656">
        <v>8</v>
      </c>
      <c r="I6" s="656">
        <v>9</v>
      </c>
      <c r="J6" s="656">
        <v>10</v>
      </c>
      <c r="K6" s="656">
        <v>11</v>
      </c>
      <c r="L6" s="656">
        <v>12</v>
      </c>
      <c r="M6" s="656">
        <v>13</v>
      </c>
    </row>
    <row r="7" spans="1:13">
      <c r="A7" s="657" t="s">
        <v>686</v>
      </c>
      <c r="B7" s="657" t="s">
        <v>14</v>
      </c>
      <c r="C7" s="658" t="s">
        <v>687</v>
      </c>
      <c r="D7" s="658" t="s">
        <v>688</v>
      </c>
      <c r="E7" s="658" t="s">
        <v>689</v>
      </c>
      <c r="F7" s="658" t="s">
        <v>690</v>
      </c>
      <c r="G7" s="658" t="s">
        <v>691</v>
      </c>
      <c r="H7" s="658" t="s">
        <v>692</v>
      </c>
      <c r="I7" s="658" t="s">
        <v>693</v>
      </c>
      <c r="J7" s="658" t="s">
        <v>694</v>
      </c>
      <c r="K7" s="658" t="s">
        <v>695</v>
      </c>
      <c r="L7" s="658" t="s">
        <v>696</v>
      </c>
      <c r="M7" s="658" t="s">
        <v>697</v>
      </c>
    </row>
    <row r="8" spans="1:13">
      <c r="A8" s="657" t="s">
        <v>698</v>
      </c>
      <c r="B8" s="657" t="s">
        <v>15</v>
      </c>
      <c r="C8" s="658" t="s">
        <v>699</v>
      </c>
      <c r="D8" s="658" t="s">
        <v>700</v>
      </c>
      <c r="E8" s="658" t="s">
        <v>701</v>
      </c>
      <c r="F8" s="658" t="s">
        <v>702</v>
      </c>
      <c r="G8" s="658" t="s">
        <v>703</v>
      </c>
      <c r="H8" s="658" t="s">
        <v>704</v>
      </c>
      <c r="I8" s="658" t="s">
        <v>705</v>
      </c>
      <c r="J8" s="658" t="s">
        <v>706</v>
      </c>
      <c r="K8" s="658" t="s">
        <v>707</v>
      </c>
      <c r="L8" s="658" t="s">
        <v>708</v>
      </c>
      <c r="M8" s="658" t="s">
        <v>709</v>
      </c>
    </row>
    <row r="9" spans="1:13">
      <c r="A9" s="657" t="s">
        <v>710</v>
      </c>
      <c r="B9" s="657" t="s">
        <v>360</v>
      </c>
      <c r="C9" s="658" t="s">
        <v>699</v>
      </c>
      <c r="D9" s="658" t="s">
        <v>711</v>
      </c>
      <c r="E9" s="658" t="s">
        <v>712</v>
      </c>
      <c r="F9" s="658" t="s">
        <v>713</v>
      </c>
      <c r="G9" s="658" t="s">
        <v>714</v>
      </c>
      <c r="H9" s="658" t="s">
        <v>698</v>
      </c>
      <c r="I9" s="658" t="s">
        <v>715</v>
      </c>
      <c r="J9" s="658" t="s">
        <v>716</v>
      </c>
      <c r="K9" s="658" t="s">
        <v>717</v>
      </c>
      <c r="L9" s="658" t="s">
        <v>718</v>
      </c>
      <c r="M9" s="658" t="s">
        <v>719</v>
      </c>
    </row>
    <row r="10" spans="1:13">
      <c r="A10" s="657" t="s">
        <v>720</v>
      </c>
      <c r="B10" s="657" t="s">
        <v>11</v>
      </c>
      <c r="C10" s="658" t="s">
        <v>721</v>
      </c>
      <c r="D10" s="658" t="s">
        <v>722</v>
      </c>
      <c r="E10" s="658" t="s">
        <v>723</v>
      </c>
      <c r="F10" s="658" t="s">
        <v>724</v>
      </c>
      <c r="G10" s="658" t="s">
        <v>725</v>
      </c>
      <c r="H10" s="658" t="s">
        <v>726</v>
      </c>
      <c r="I10" s="658" t="s">
        <v>727</v>
      </c>
      <c r="J10" s="658" t="s">
        <v>728</v>
      </c>
      <c r="K10" s="658" t="s">
        <v>729</v>
      </c>
      <c r="L10" s="658" t="s">
        <v>730</v>
      </c>
      <c r="M10" s="658" t="s">
        <v>731</v>
      </c>
    </row>
    <row r="11" spans="1:13">
      <c r="A11" s="657" t="s">
        <v>732</v>
      </c>
      <c r="B11" s="657" t="s">
        <v>17</v>
      </c>
      <c r="C11" s="658" t="s">
        <v>733</v>
      </c>
      <c r="D11" s="658" t="s">
        <v>734</v>
      </c>
      <c r="E11" s="658" t="s">
        <v>735</v>
      </c>
      <c r="F11" s="658" t="s">
        <v>736</v>
      </c>
      <c r="G11" s="658" t="s">
        <v>737</v>
      </c>
      <c r="H11" s="658" t="s">
        <v>738</v>
      </c>
      <c r="I11" s="658" t="s">
        <v>739</v>
      </c>
      <c r="J11" s="658" t="s">
        <v>740</v>
      </c>
      <c r="K11" s="658" t="s">
        <v>741</v>
      </c>
      <c r="L11" s="658" t="s">
        <v>742</v>
      </c>
      <c r="M11" s="658" t="s">
        <v>743</v>
      </c>
    </row>
    <row r="12" spans="1:13">
      <c r="A12" s="657" t="s">
        <v>744</v>
      </c>
      <c r="B12" s="657" t="s">
        <v>745</v>
      </c>
      <c r="C12" s="658" t="s">
        <v>746</v>
      </c>
      <c r="D12" s="658" t="s">
        <v>747</v>
      </c>
      <c r="E12" s="658" t="s">
        <v>748</v>
      </c>
      <c r="F12" s="658" t="s">
        <v>749</v>
      </c>
      <c r="G12" s="658" t="s">
        <v>750</v>
      </c>
      <c r="H12" s="658" t="s">
        <v>751</v>
      </c>
      <c r="I12" s="658" t="s">
        <v>752</v>
      </c>
      <c r="J12" s="658" t="s">
        <v>753</v>
      </c>
      <c r="K12" s="658" t="s">
        <v>754</v>
      </c>
      <c r="L12" s="658" t="s">
        <v>755</v>
      </c>
      <c r="M12" s="658" t="s">
        <v>756</v>
      </c>
    </row>
    <row r="13" spans="1:13">
      <c r="A13" s="657" t="s">
        <v>757</v>
      </c>
      <c r="B13" s="657" t="s">
        <v>18</v>
      </c>
      <c r="C13" s="658" t="s">
        <v>687</v>
      </c>
      <c r="D13" s="658" t="s">
        <v>758</v>
      </c>
      <c r="E13" s="658" t="s">
        <v>759</v>
      </c>
      <c r="F13" s="658" t="s">
        <v>760</v>
      </c>
      <c r="G13" s="658" t="s">
        <v>761</v>
      </c>
      <c r="H13" s="658" t="s">
        <v>762</v>
      </c>
      <c r="I13" s="658" t="s">
        <v>763</v>
      </c>
      <c r="J13" s="658" t="s">
        <v>764</v>
      </c>
      <c r="K13" s="658" t="s">
        <v>765</v>
      </c>
      <c r="L13" s="658" t="s">
        <v>766</v>
      </c>
      <c r="M13" s="658" t="s">
        <v>767</v>
      </c>
    </row>
    <row r="14" spans="1:13">
      <c r="A14" s="657" t="s">
        <v>768</v>
      </c>
      <c r="B14" s="657" t="s">
        <v>19</v>
      </c>
      <c r="C14" s="658" t="s">
        <v>687</v>
      </c>
      <c r="D14" s="658" t="s">
        <v>769</v>
      </c>
      <c r="E14" s="658" t="s">
        <v>770</v>
      </c>
      <c r="F14" s="658" t="s">
        <v>771</v>
      </c>
      <c r="G14" s="658" t="s">
        <v>772</v>
      </c>
      <c r="H14" s="658" t="s">
        <v>773</v>
      </c>
      <c r="I14" s="658" t="s">
        <v>774</v>
      </c>
      <c r="J14" s="658" t="s">
        <v>775</v>
      </c>
      <c r="K14" s="658" t="s">
        <v>776</v>
      </c>
      <c r="L14" s="658" t="s">
        <v>777</v>
      </c>
      <c r="M14" s="658" t="s">
        <v>731</v>
      </c>
    </row>
    <row r="15" spans="1:13">
      <c r="A15" s="657" t="s">
        <v>778</v>
      </c>
      <c r="B15" s="657" t="s">
        <v>21</v>
      </c>
      <c r="C15" s="658" t="s">
        <v>779</v>
      </c>
      <c r="D15" s="658" t="s">
        <v>779</v>
      </c>
      <c r="E15" s="658" t="s">
        <v>779</v>
      </c>
      <c r="F15" s="658" t="s">
        <v>780</v>
      </c>
      <c r="G15" s="658" t="s">
        <v>780</v>
      </c>
      <c r="H15" s="658" t="s">
        <v>779</v>
      </c>
      <c r="I15" s="658" t="s">
        <v>780</v>
      </c>
      <c r="J15" s="658" t="s">
        <v>781</v>
      </c>
      <c r="K15" s="658" t="s">
        <v>780</v>
      </c>
      <c r="L15" s="658" t="s">
        <v>780</v>
      </c>
      <c r="M15" s="658" t="s">
        <v>731</v>
      </c>
    </row>
    <row r="16" spans="1:13">
      <c r="A16" s="657" t="s">
        <v>711</v>
      </c>
      <c r="B16" s="657" t="s">
        <v>20</v>
      </c>
      <c r="C16" s="658" t="s">
        <v>687</v>
      </c>
      <c r="D16" s="658" t="s">
        <v>782</v>
      </c>
      <c r="E16" s="658" t="s">
        <v>783</v>
      </c>
      <c r="F16" s="658" t="s">
        <v>702</v>
      </c>
      <c r="G16" s="658" t="s">
        <v>784</v>
      </c>
      <c r="H16" s="658" t="s">
        <v>785</v>
      </c>
      <c r="I16" s="658" t="s">
        <v>786</v>
      </c>
      <c r="J16" s="658" t="s">
        <v>787</v>
      </c>
      <c r="K16" s="658" t="s">
        <v>788</v>
      </c>
      <c r="L16" s="658" t="s">
        <v>789</v>
      </c>
      <c r="M16" s="658" t="s">
        <v>731</v>
      </c>
    </row>
    <row r="17" spans="1:13">
      <c r="A17" s="657" t="s">
        <v>790</v>
      </c>
      <c r="B17" s="657" t="s">
        <v>12</v>
      </c>
      <c r="C17" s="658" t="s">
        <v>791</v>
      </c>
      <c r="D17" s="658" t="s">
        <v>792</v>
      </c>
      <c r="E17" s="658" t="s">
        <v>793</v>
      </c>
      <c r="F17" s="658" t="s">
        <v>794</v>
      </c>
      <c r="G17" s="658" t="s">
        <v>795</v>
      </c>
      <c r="H17" s="658" t="s">
        <v>796</v>
      </c>
      <c r="I17" s="658" t="s">
        <v>797</v>
      </c>
      <c r="J17" s="658" t="s">
        <v>798</v>
      </c>
      <c r="K17" s="658" t="s">
        <v>799</v>
      </c>
      <c r="L17" s="658" t="s">
        <v>800</v>
      </c>
      <c r="M17" s="658" t="s">
        <v>801</v>
      </c>
    </row>
    <row r="18" spans="1:13">
      <c r="A18" s="657" t="s">
        <v>802</v>
      </c>
      <c r="B18" s="657" t="s">
        <v>22</v>
      </c>
      <c r="C18" s="658" t="s">
        <v>699</v>
      </c>
      <c r="D18" s="658" t="s">
        <v>803</v>
      </c>
      <c r="E18" s="658" t="s">
        <v>804</v>
      </c>
      <c r="F18" s="658" t="s">
        <v>805</v>
      </c>
      <c r="G18" s="658" t="s">
        <v>784</v>
      </c>
      <c r="H18" s="658" t="s">
        <v>806</v>
      </c>
      <c r="I18" s="658" t="s">
        <v>807</v>
      </c>
      <c r="J18" s="658" t="s">
        <v>808</v>
      </c>
      <c r="K18" s="658" t="s">
        <v>809</v>
      </c>
      <c r="L18" s="658" t="s">
        <v>810</v>
      </c>
      <c r="M18" s="658" t="s">
        <v>811</v>
      </c>
    </row>
    <row r="19" spans="1:13">
      <c r="A19" s="657" t="s">
        <v>812</v>
      </c>
      <c r="B19" s="657" t="s">
        <v>13</v>
      </c>
      <c r="C19" s="658" t="s">
        <v>813</v>
      </c>
      <c r="D19" s="658" t="s">
        <v>814</v>
      </c>
      <c r="E19" s="658" t="s">
        <v>815</v>
      </c>
      <c r="F19" s="658" t="s">
        <v>816</v>
      </c>
      <c r="G19" s="658" t="s">
        <v>817</v>
      </c>
      <c r="H19" s="658" t="s">
        <v>818</v>
      </c>
      <c r="I19" s="658" t="s">
        <v>819</v>
      </c>
      <c r="J19" s="658" t="s">
        <v>820</v>
      </c>
      <c r="K19" s="658" t="s">
        <v>821</v>
      </c>
      <c r="L19" s="658" t="s">
        <v>822</v>
      </c>
      <c r="M19" s="658" t="s">
        <v>731</v>
      </c>
    </row>
    <row r="20" spans="1:13">
      <c r="A20" s="659" t="s">
        <v>127</v>
      </c>
      <c r="B20" s="659" t="s">
        <v>823</v>
      </c>
      <c r="C20" s="660" t="s">
        <v>824</v>
      </c>
      <c r="D20" s="660" t="s">
        <v>825</v>
      </c>
      <c r="E20" s="660" t="s">
        <v>826</v>
      </c>
      <c r="F20" s="660" t="s">
        <v>827</v>
      </c>
      <c r="G20" s="660" t="s">
        <v>828</v>
      </c>
      <c r="H20" s="660" t="s">
        <v>829</v>
      </c>
      <c r="I20" s="660" t="s">
        <v>830</v>
      </c>
      <c r="J20" s="660" t="s">
        <v>831</v>
      </c>
      <c r="K20" s="660" t="s">
        <v>832</v>
      </c>
      <c r="L20" s="660" t="s">
        <v>833</v>
      </c>
      <c r="M20" s="660" t="s">
        <v>834</v>
      </c>
    </row>
    <row r="21" spans="1:13">
      <c r="A21" s="657" t="s">
        <v>686</v>
      </c>
      <c r="B21" s="657" t="s">
        <v>835</v>
      </c>
      <c r="C21" s="658" t="s">
        <v>687</v>
      </c>
      <c r="D21" s="658" t="s">
        <v>836</v>
      </c>
      <c r="E21" s="658" t="s">
        <v>837</v>
      </c>
      <c r="F21" s="658" t="s">
        <v>838</v>
      </c>
      <c r="G21" s="658" t="s">
        <v>839</v>
      </c>
      <c r="H21" s="658" t="s">
        <v>840</v>
      </c>
      <c r="I21" s="658" t="s">
        <v>841</v>
      </c>
      <c r="J21" s="658" t="s">
        <v>842</v>
      </c>
      <c r="K21" s="658" t="s">
        <v>843</v>
      </c>
      <c r="L21" s="658" t="s">
        <v>844</v>
      </c>
      <c r="M21" s="658" t="s">
        <v>845</v>
      </c>
    </row>
    <row r="22" spans="1:13">
      <c r="A22" s="657" t="s">
        <v>698</v>
      </c>
      <c r="B22" s="657" t="s">
        <v>46</v>
      </c>
      <c r="C22" s="658" t="s">
        <v>846</v>
      </c>
      <c r="D22" s="658" t="s">
        <v>847</v>
      </c>
      <c r="E22" s="658" t="s">
        <v>848</v>
      </c>
      <c r="F22" s="658" t="s">
        <v>849</v>
      </c>
      <c r="G22" s="658" t="s">
        <v>850</v>
      </c>
      <c r="H22" s="658" t="s">
        <v>851</v>
      </c>
      <c r="I22" s="658" t="s">
        <v>852</v>
      </c>
      <c r="J22" s="658" t="s">
        <v>853</v>
      </c>
      <c r="K22" s="658" t="s">
        <v>854</v>
      </c>
      <c r="L22" s="658" t="s">
        <v>855</v>
      </c>
      <c r="M22" s="658" t="s">
        <v>856</v>
      </c>
    </row>
    <row r="23" spans="1:13">
      <c r="A23" s="659" t="s">
        <v>127</v>
      </c>
      <c r="B23" s="659" t="s">
        <v>857</v>
      </c>
      <c r="C23" s="660" t="s">
        <v>858</v>
      </c>
      <c r="D23" s="660" t="s">
        <v>859</v>
      </c>
      <c r="E23" s="660" t="s">
        <v>860</v>
      </c>
      <c r="F23" s="660" t="s">
        <v>861</v>
      </c>
      <c r="G23" s="660" t="s">
        <v>862</v>
      </c>
      <c r="H23" s="660" t="s">
        <v>863</v>
      </c>
      <c r="I23" s="660" t="s">
        <v>864</v>
      </c>
      <c r="J23" s="660" t="s">
        <v>865</v>
      </c>
      <c r="K23" s="660" t="s">
        <v>866</v>
      </c>
      <c r="L23" s="660" t="s">
        <v>867</v>
      </c>
      <c r="M23" s="660" t="s">
        <v>868</v>
      </c>
    </row>
    <row r="24" spans="1:13">
      <c r="A24" s="657" t="s">
        <v>686</v>
      </c>
      <c r="B24" s="657" t="s">
        <v>37</v>
      </c>
      <c r="C24" s="658" t="s">
        <v>869</v>
      </c>
      <c r="D24" s="658" t="s">
        <v>870</v>
      </c>
      <c r="E24" s="658" t="s">
        <v>871</v>
      </c>
      <c r="F24" s="658" t="s">
        <v>872</v>
      </c>
      <c r="G24" s="658" t="s">
        <v>873</v>
      </c>
      <c r="H24" s="658" t="s">
        <v>874</v>
      </c>
      <c r="I24" s="658" t="s">
        <v>875</v>
      </c>
      <c r="J24" s="658" t="s">
        <v>876</v>
      </c>
      <c r="K24" s="658" t="s">
        <v>877</v>
      </c>
      <c r="L24" s="658" t="s">
        <v>878</v>
      </c>
      <c r="M24" s="658" t="s">
        <v>879</v>
      </c>
    </row>
    <row r="25" spans="1:13">
      <c r="A25" s="657" t="s">
        <v>698</v>
      </c>
      <c r="B25" s="657" t="s">
        <v>39</v>
      </c>
      <c r="C25" s="658" t="s">
        <v>880</v>
      </c>
      <c r="D25" s="658" t="s">
        <v>881</v>
      </c>
      <c r="E25" s="658" t="s">
        <v>882</v>
      </c>
      <c r="F25" s="658" t="s">
        <v>883</v>
      </c>
      <c r="G25" s="658" t="s">
        <v>884</v>
      </c>
      <c r="H25" s="658" t="s">
        <v>885</v>
      </c>
      <c r="I25" s="658" t="s">
        <v>886</v>
      </c>
      <c r="J25" s="658" t="s">
        <v>887</v>
      </c>
      <c r="K25" s="658" t="s">
        <v>888</v>
      </c>
      <c r="L25" s="658" t="s">
        <v>889</v>
      </c>
      <c r="M25" s="658" t="s">
        <v>890</v>
      </c>
    </row>
    <row r="26" spans="1:13">
      <c r="A26" s="657" t="s">
        <v>710</v>
      </c>
      <c r="B26" s="657" t="s">
        <v>349</v>
      </c>
      <c r="C26" s="658" t="s">
        <v>699</v>
      </c>
      <c r="D26" s="658" t="s">
        <v>891</v>
      </c>
      <c r="E26" s="658" t="s">
        <v>734</v>
      </c>
      <c r="F26" s="658" t="s">
        <v>713</v>
      </c>
      <c r="G26" s="658" t="s">
        <v>771</v>
      </c>
      <c r="H26" s="658" t="s">
        <v>779</v>
      </c>
      <c r="I26" s="658" t="s">
        <v>780</v>
      </c>
      <c r="J26" s="658" t="s">
        <v>892</v>
      </c>
      <c r="K26" s="658" t="s">
        <v>780</v>
      </c>
      <c r="L26" s="658" t="s">
        <v>780</v>
      </c>
      <c r="M26" s="658" t="s">
        <v>731</v>
      </c>
    </row>
    <row r="27" spans="1:13">
      <c r="A27" s="657" t="s">
        <v>720</v>
      </c>
      <c r="B27" s="657" t="s">
        <v>607</v>
      </c>
      <c r="C27" s="658" t="s">
        <v>779</v>
      </c>
      <c r="D27" s="658" t="s">
        <v>779</v>
      </c>
      <c r="E27" s="658" t="s">
        <v>779</v>
      </c>
      <c r="F27" s="658" t="s">
        <v>780</v>
      </c>
      <c r="G27" s="658" t="s">
        <v>780</v>
      </c>
      <c r="H27" s="658" t="s">
        <v>779</v>
      </c>
      <c r="I27" s="658" t="s">
        <v>780</v>
      </c>
      <c r="J27" s="658" t="s">
        <v>893</v>
      </c>
      <c r="K27" s="658" t="s">
        <v>780</v>
      </c>
      <c r="L27" s="658" t="s">
        <v>780</v>
      </c>
      <c r="M27" s="658" t="s">
        <v>731</v>
      </c>
    </row>
    <row r="28" spans="1:13">
      <c r="A28" s="659" t="s">
        <v>127</v>
      </c>
      <c r="B28" s="659" t="s">
        <v>894</v>
      </c>
      <c r="C28" s="660" t="s">
        <v>734</v>
      </c>
      <c r="D28" s="660" t="s">
        <v>895</v>
      </c>
      <c r="E28" s="660" t="s">
        <v>896</v>
      </c>
      <c r="F28" s="660" t="s">
        <v>897</v>
      </c>
      <c r="G28" s="660" t="s">
        <v>898</v>
      </c>
      <c r="H28" s="660" t="s">
        <v>899</v>
      </c>
      <c r="I28" s="660" t="s">
        <v>900</v>
      </c>
      <c r="J28" s="660" t="s">
        <v>901</v>
      </c>
      <c r="K28" s="660" t="s">
        <v>902</v>
      </c>
      <c r="L28" s="660" t="s">
        <v>903</v>
      </c>
      <c r="M28" s="660" t="s">
        <v>904</v>
      </c>
    </row>
    <row r="29" spans="1:13">
      <c r="A29" s="657" t="s">
        <v>686</v>
      </c>
      <c r="B29" s="657" t="s">
        <v>905</v>
      </c>
      <c r="C29" s="658" t="s">
        <v>699</v>
      </c>
      <c r="D29" s="658" t="s">
        <v>906</v>
      </c>
      <c r="E29" s="658" t="s">
        <v>907</v>
      </c>
      <c r="F29" s="658" t="s">
        <v>908</v>
      </c>
      <c r="G29" s="658" t="s">
        <v>909</v>
      </c>
      <c r="H29" s="658" t="s">
        <v>910</v>
      </c>
      <c r="I29" s="658" t="s">
        <v>911</v>
      </c>
      <c r="J29" s="658" t="s">
        <v>912</v>
      </c>
      <c r="K29" s="658" t="s">
        <v>913</v>
      </c>
      <c r="L29" s="658" t="s">
        <v>914</v>
      </c>
      <c r="M29" s="658" t="s">
        <v>731</v>
      </c>
    </row>
    <row r="30" spans="1:13">
      <c r="A30" s="659" t="s">
        <v>127</v>
      </c>
      <c r="B30" s="659" t="s">
        <v>915</v>
      </c>
      <c r="C30" s="660" t="s">
        <v>699</v>
      </c>
      <c r="D30" s="660" t="s">
        <v>906</v>
      </c>
      <c r="E30" s="660" t="s">
        <v>907</v>
      </c>
      <c r="F30" s="660" t="s">
        <v>908</v>
      </c>
      <c r="G30" s="660" t="s">
        <v>909</v>
      </c>
      <c r="H30" s="660" t="s">
        <v>910</v>
      </c>
      <c r="I30" s="660" t="s">
        <v>911</v>
      </c>
      <c r="J30" s="660" t="s">
        <v>912</v>
      </c>
      <c r="K30" s="660" t="s">
        <v>913</v>
      </c>
      <c r="L30" s="660" t="s">
        <v>914</v>
      </c>
      <c r="M30" s="660" t="s">
        <v>731</v>
      </c>
    </row>
    <row r="31" spans="1:13">
      <c r="A31" s="661" t="s">
        <v>127</v>
      </c>
      <c r="B31" s="661" t="s">
        <v>60</v>
      </c>
      <c r="C31" s="662" t="s">
        <v>916</v>
      </c>
      <c r="D31" s="662" t="s">
        <v>917</v>
      </c>
      <c r="E31" s="662" t="s">
        <v>918</v>
      </c>
      <c r="F31" s="662" t="s">
        <v>919</v>
      </c>
      <c r="G31" s="662" t="s">
        <v>920</v>
      </c>
      <c r="H31" s="662" t="s">
        <v>921</v>
      </c>
      <c r="I31" s="662" t="s">
        <v>922</v>
      </c>
      <c r="J31" s="662" t="s">
        <v>923</v>
      </c>
      <c r="K31" s="662" t="s">
        <v>924</v>
      </c>
      <c r="L31" s="662" t="s">
        <v>925</v>
      </c>
      <c r="M31" s="662" t="s">
        <v>926</v>
      </c>
    </row>
    <row r="34" spans="1:13" ht="15" customHeight="1" thickBot="1">
      <c r="A34" s="663" t="s">
        <v>927</v>
      </c>
      <c r="B34" s="664"/>
      <c r="C34" s="664"/>
      <c r="D34" s="664"/>
      <c r="E34" s="664"/>
      <c r="F34" s="664"/>
      <c r="G34" s="664"/>
      <c r="H34" s="664"/>
    </row>
    <row r="35" spans="1:13" ht="15" customHeight="1">
      <c r="A35" s="665" t="s">
        <v>928</v>
      </c>
      <c r="B35" s="666"/>
      <c r="C35" s="666"/>
      <c r="D35" s="666"/>
      <c r="E35" s="666"/>
      <c r="F35" s="666"/>
      <c r="G35" s="666"/>
      <c r="H35" s="667"/>
      <c r="I35" s="668"/>
      <c r="J35" s="668"/>
      <c r="K35" s="668"/>
      <c r="L35" s="668"/>
      <c r="M35" s="669"/>
    </row>
    <row r="36" spans="1:13">
      <c r="A36" s="670" t="s">
        <v>929</v>
      </c>
      <c r="B36" s="670" t="s">
        <v>96</v>
      </c>
      <c r="C36" s="671" t="s">
        <v>89</v>
      </c>
      <c r="D36" s="671"/>
      <c r="E36" s="671" t="s">
        <v>674</v>
      </c>
      <c r="F36" s="671"/>
      <c r="G36" s="672" t="s">
        <v>930</v>
      </c>
      <c r="H36" s="673"/>
    </row>
    <row r="37" spans="1:13" ht="85.5">
      <c r="A37" s="670"/>
      <c r="B37" s="670"/>
      <c r="C37" s="674" t="s">
        <v>931</v>
      </c>
      <c r="D37" s="674" t="s">
        <v>932</v>
      </c>
      <c r="E37" s="674" t="s">
        <v>933</v>
      </c>
      <c r="F37" s="674" t="s">
        <v>934</v>
      </c>
      <c r="G37" s="674" t="s">
        <v>935</v>
      </c>
      <c r="H37" s="674" t="s">
        <v>936</v>
      </c>
    </row>
    <row r="38" spans="1:13">
      <c r="A38" s="675">
        <v>1</v>
      </c>
      <c r="B38" s="676" t="s">
        <v>937</v>
      </c>
      <c r="C38" s="677">
        <v>15369</v>
      </c>
      <c r="D38" s="678">
        <v>43842.038294990511</v>
      </c>
      <c r="E38" s="679">
        <v>12564</v>
      </c>
      <c r="F38" s="679">
        <v>13014.13</v>
      </c>
      <c r="G38" s="352">
        <f>E38/C38*100</f>
        <v>81.74897520983798</v>
      </c>
      <c r="H38" s="352">
        <f>F38/D38*100</f>
        <v>29.684135378092179</v>
      </c>
    </row>
    <row r="39" spans="1:13">
      <c r="A39" s="680">
        <v>2</v>
      </c>
      <c r="B39" s="681" t="s">
        <v>938</v>
      </c>
      <c r="C39" s="677">
        <v>4833</v>
      </c>
      <c r="D39" s="678">
        <v>13786.750672111986</v>
      </c>
      <c r="E39" s="679">
        <v>3946</v>
      </c>
      <c r="F39" s="679">
        <v>4660.47</v>
      </c>
      <c r="G39" s="352">
        <f t="shared" ref="G39:H68" si="0">E39/C39*100</f>
        <v>81.64701013863025</v>
      </c>
      <c r="H39" s="352">
        <f t="shared" si="0"/>
        <v>33.803976809613722</v>
      </c>
    </row>
    <row r="40" spans="1:13" ht="25.5">
      <c r="A40" s="680">
        <v>3</v>
      </c>
      <c r="B40" s="681" t="s">
        <v>939</v>
      </c>
      <c r="C40" s="677">
        <v>10325</v>
      </c>
      <c r="D40" s="678">
        <v>29453.383134607131</v>
      </c>
      <c r="E40" s="679">
        <v>10501</v>
      </c>
      <c r="F40" s="679">
        <v>10104.06</v>
      </c>
      <c r="G40" s="352">
        <f t="shared" si="0"/>
        <v>101.7046004842615</v>
      </c>
      <c r="H40" s="352">
        <f t="shared" si="0"/>
        <v>34.30526114376292</v>
      </c>
    </row>
    <row r="41" spans="1:13">
      <c r="A41" s="680">
        <v>4</v>
      </c>
      <c r="B41" s="681" t="s">
        <v>940</v>
      </c>
      <c r="C41" s="677">
        <v>42425</v>
      </c>
      <c r="D41" s="678">
        <v>121022.73893324044</v>
      </c>
      <c r="E41" s="679">
        <v>37523</v>
      </c>
      <c r="F41" s="679">
        <v>34607.67</v>
      </c>
      <c r="G41" s="352">
        <f t="shared" si="0"/>
        <v>88.445492044784913</v>
      </c>
      <c r="H41" s="352">
        <f t="shared" si="0"/>
        <v>28.596006258865586</v>
      </c>
    </row>
    <row r="42" spans="1:13">
      <c r="A42" s="680">
        <v>5</v>
      </c>
      <c r="B42" s="681" t="s">
        <v>941</v>
      </c>
      <c r="C42" s="677">
        <v>16971</v>
      </c>
      <c r="D42" s="678">
        <v>48411.948201202671</v>
      </c>
      <c r="E42" s="679">
        <v>16927</v>
      </c>
      <c r="F42" s="679">
        <v>15970.91</v>
      </c>
      <c r="G42" s="352">
        <f t="shared" si="0"/>
        <v>99.740734193624419</v>
      </c>
      <c r="H42" s="352">
        <f t="shared" si="0"/>
        <v>32.98960399945905</v>
      </c>
    </row>
    <row r="43" spans="1:13">
      <c r="A43" s="680">
        <v>6</v>
      </c>
      <c r="B43" s="681" t="s">
        <v>102</v>
      </c>
      <c r="C43" s="677">
        <v>8893</v>
      </c>
      <c r="D43" s="678">
        <v>25368.419972499876</v>
      </c>
      <c r="E43" s="679">
        <v>3178</v>
      </c>
      <c r="F43" s="679">
        <v>2427.7800000000002</v>
      </c>
      <c r="G43" s="352">
        <f t="shared" si="0"/>
        <v>35.735972112897784</v>
      </c>
      <c r="H43" s="352">
        <f t="shared" si="0"/>
        <v>9.5700875444027886</v>
      </c>
    </row>
    <row r="44" spans="1:13">
      <c r="A44" s="680">
        <v>7</v>
      </c>
      <c r="B44" s="681" t="s">
        <v>942</v>
      </c>
      <c r="C44" s="677">
        <v>5327</v>
      </c>
      <c r="D44" s="678">
        <v>15195.948857922729</v>
      </c>
      <c r="E44" s="679">
        <v>3551</v>
      </c>
      <c r="F44" s="679">
        <v>1999.49</v>
      </c>
      <c r="G44" s="352">
        <f t="shared" si="0"/>
        <v>66.660409235967705</v>
      </c>
      <c r="H44" s="352">
        <f t="shared" si="0"/>
        <v>13.158046389169858</v>
      </c>
    </row>
    <row r="45" spans="1:13" ht="25.5">
      <c r="A45" s="680">
        <v>8</v>
      </c>
      <c r="B45" s="681" t="s">
        <v>943</v>
      </c>
      <c r="C45" s="677">
        <v>15191</v>
      </c>
      <c r="D45" s="678">
        <v>43334.270527633598</v>
      </c>
      <c r="E45" s="679">
        <v>11783</v>
      </c>
      <c r="F45" s="679">
        <v>10379.030000000001</v>
      </c>
      <c r="G45" s="352">
        <f t="shared" si="0"/>
        <v>77.565663879928906</v>
      </c>
      <c r="H45" s="352">
        <f t="shared" si="0"/>
        <v>23.951089688659817</v>
      </c>
    </row>
    <row r="46" spans="1:13" ht="25.5">
      <c r="A46" s="680">
        <v>9</v>
      </c>
      <c r="B46" s="681" t="s">
        <v>124</v>
      </c>
      <c r="C46" s="677">
        <v>9442</v>
      </c>
      <c r="D46" s="678">
        <v>26934.51269316809</v>
      </c>
      <c r="E46" s="679">
        <v>8009</v>
      </c>
      <c r="F46" s="679">
        <v>7000.94</v>
      </c>
      <c r="G46" s="352">
        <f t="shared" si="0"/>
        <v>84.823130692649869</v>
      </c>
      <c r="H46" s="352">
        <f t="shared" si="0"/>
        <v>25.992450948540014</v>
      </c>
    </row>
    <row r="47" spans="1:13">
      <c r="A47" s="680">
        <v>10</v>
      </c>
      <c r="B47" s="681" t="s">
        <v>944</v>
      </c>
      <c r="C47" s="677">
        <v>9483</v>
      </c>
      <c r="D47" s="678">
        <v>27051.470437334567</v>
      </c>
      <c r="E47" s="679">
        <v>7758</v>
      </c>
      <c r="F47" s="679">
        <v>7618.34</v>
      </c>
      <c r="G47" s="352">
        <f t="shared" si="0"/>
        <v>81.809553938627019</v>
      </c>
      <c r="H47" s="352">
        <f t="shared" si="0"/>
        <v>28.162387762425272</v>
      </c>
    </row>
    <row r="48" spans="1:13">
      <c r="A48" s="680">
        <v>11</v>
      </c>
      <c r="B48" s="681" t="s">
        <v>106</v>
      </c>
      <c r="C48" s="677">
        <v>11109</v>
      </c>
      <c r="D48" s="678">
        <v>31689.843413302722</v>
      </c>
      <c r="E48" s="679">
        <v>338</v>
      </c>
      <c r="F48" s="679">
        <v>1033.18</v>
      </c>
      <c r="G48" s="352">
        <f t="shared" si="0"/>
        <v>3.0425780898370691</v>
      </c>
      <c r="H48" s="352">
        <f t="shared" si="0"/>
        <v>3.2602874887235735</v>
      </c>
    </row>
    <row r="49" spans="1:8" ht="25.5">
      <c r="A49" s="680">
        <v>12</v>
      </c>
      <c r="B49" s="681" t="s">
        <v>107</v>
      </c>
      <c r="C49" s="677">
        <v>53396</v>
      </c>
      <c r="D49" s="678">
        <v>152318.91969544624</v>
      </c>
      <c r="E49" s="679">
        <v>34027</v>
      </c>
      <c r="F49" s="679">
        <v>34634.29</v>
      </c>
      <c r="G49" s="352">
        <f t="shared" si="0"/>
        <v>63.725747246984788</v>
      </c>
      <c r="H49" s="352">
        <f t="shared" si="0"/>
        <v>22.738009217272197</v>
      </c>
    </row>
    <row r="50" spans="1:8">
      <c r="A50" s="680">
        <v>13</v>
      </c>
      <c r="B50" s="681" t="s">
        <v>576</v>
      </c>
      <c r="C50" s="677">
        <v>25034</v>
      </c>
      <c r="D50" s="678">
        <v>71412.687011307979</v>
      </c>
      <c r="E50" s="679">
        <v>22763</v>
      </c>
      <c r="F50" s="679">
        <v>23838.959999999999</v>
      </c>
      <c r="G50" s="352">
        <f t="shared" si="0"/>
        <v>90.928337461052962</v>
      </c>
      <c r="H50" s="352">
        <f t="shared" si="0"/>
        <v>33.381967543421482</v>
      </c>
    </row>
    <row r="51" spans="1:8">
      <c r="A51" s="680">
        <v>14</v>
      </c>
      <c r="B51" s="681" t="s">
        <v>109</v>
      </c>
      <c r="C51" s="677">
        <v>15836</v>
      </c>
      <c r="D51" s="678">
        <v>45174.215527325767</v>
      </c>
      <c r="E51" s="679">
        <v>15019</v>
      </c>
      <c r="F51" s="679">
        <v>12290.77</v>
      </c>
      <c r="G51" s="352">
        <f t="shared" si="0"/>
        <v>94.840868906289472</v>
      </c>
      <c r="H51" s="352">
        <f t="shared" si="0"/>
        <v>27.2074896188631</v>
      </c>
    </row>
    <row r="52" spans="1:8">
      <c r="A52" s="680">
        <v>15</v>
      </c>
      <c r="B52" s="681" t="s">
        <v>110</v>
      </c>
      <c r="C52" s="677">
        <v>10298</v>
      </c>
      <c r="D52" s="678">
        <v>29376.362181131644</v>
      </c>
      <c r="E52" s="679">
        <v>10067</v>
      </c>
      <c r="F52" s="679">
        <v>7411.44</v>
      </c>
      <c r="G52" s="352">
        <f t="shared" si="0"/>
        <v>97.756845989512527</v>
      </c>
      <c r="H52" s="352">
        <f t="shared" si="0"/>
        <v>25.229264107998866</v>
      </c>
    </row>
    <row r="53" spans="1:8">
      <c r="A53" s="680">
        <v>16</v>
      </c>
      <c r="B53" s="681" t="s">
        <v>945</v>
      </c>
      <c r="C53" s="677">
        <v>12170</v>
      </c>
      <c r="D53" s="678">
        <v>34716.481622098669</v>
      </c>
      <c r="E53" s="679">
        <v>12811</v>
      </c>
      <c r="F53" s="679">
        <v>9512.6</v>
      </c>
      <c r="G53" s="352">
        <f t="shared" si="0"/>
        <v>105.26705012325391</v>
      </c>
      <c r="H53" s="352">
        <f t="shared" si="0"/>
        <v>27.400818157634916</v>
      </c>
    </row>
    <row r="54" spans="1:8">
      <c r="A54" s="680">
        <v>17</v>
      </c>
      <c r="B54" s="681" t="s">
        <v>112</v>
      </c>
      <c r="C54" s="677">
        <v>23659</v>
      </c>
      <c r="D54" s="678">
        <v>67490.323639871203</v>
      </c>
      <c r="E54" s="679">
        <v>20508</v>
      </c>
      <c r="F54" s="679">
        <v>19271.55</v>
      </c>
      <c r="G54" s="352">
        <f t="shared" si="0"/>
        <v>86.681601082040658</v>
      </c>
      <c r="H54" s="352">
        <f t="shared" si="0"/>
        <v>28.554537836909944</v>
      </c>
    </row>
    <row r="55" spans="1:8">
      <c r="A55" s="680">
        <v>18</v>
      </c>
      <c r="B55" s="681" t="s">
        <v>113</v>
      </c>
      <c r="C55" s="677">
        <v>13595</v>
      </c>
      <c r="D55" s="678">
        <v>38781.476388860428</v>
      </c>
      <c r="E55" s="679">
        <v>13515</v>
      </c>
      <c r="F55" s="679">
        <v>14069.25</v>
      </c>
      <c r="G55" s="352">
        <f t="shared" si="0"/>
        <v>99.41154836336888</v>
      </c>
      <c r="H55" s="352">
        <f t="shared" si="0"/>
        <v>36.278273315147032</v>
      </c>
    </row>
    <row r="56" spans="1:8">
      <c r="A56" s="680">
        <v>19</v>
      </c>
      <c r="B56" s="681" t="s">
        <v>114</v>
      </c>
      <c r="C56" s="677">
        <v>5066</v>
      </c>
      <c r="D56" s="678">
        <v>14451.412974326366</v>
      </c>
      <c r="E56" s="679">
        <v>3994</v>
      </c>
      <c r="F56" s="679">
        <v>3323.51</v>
      </c>
      <c r="G56" s="352">
        <f t="shared" si="0"/>
        <v>78.839320963284649</v>
      </c>
      <c r="H56" s="352">
        <f t="shared" si="0"/>
        <v>22.997820392402989</v>
      </c>
    </row>
    <row r="57" spans="1:8">
      <c r="A57" s="680">
        <v>20</v>
      </c>
      <c r="B57" s="681" t="s">
        <v>115</v>
      </c>
      <c r="C57" s="677">
        <v>13562</v>
      </c>
      <c r="D57" s="678">
        <v>38687.339667945947</v>
      </c>
      <c r="E57" s="679">
        <v>13314</v>
      </c>
      <c r="F57" s="679">
        <v>12740.93</v>
      </c>
      <c r="G57" s="352">
        <f t="shared" si="0"/>
        <v>98.171361156171656</v>
      </c>
      <c r="H57" s="352">
        <f t="shared" si="0"/>
        <v>32.933073479219829</v>
      </c>
    </row>
    <row r="58" spans="1:8">
      <c r="A58" s="680">
        <v>21</v>
      </c>
      <c r="B58" s="681" t="s">
        <v>116</v>
      </c>
      <c r="C58" s="677">
        <v>14655</v>
      </c>
      <c r="D58" s="678">
        <v>41805.261969749881</v>
      </c>
      <c r="E58" s="679">
        <v>13546</v>
      </c>
      <c r="F58" s="679">
        <v>16829.759999999998</v>
      </c>
      <c r="G58" s="352">
        <f t="shared" si="0"/>
        <v>92.432616854315924</v>
      </c>
      <c r="H58" s="352">
        <f t="shared" si="0"/>
        <v>40.257515937055835</v>
      </c>
    </row>
    <row r="59" spans="1:8">
      <c r="A59" s="680">
        <v>22</v>
      </c>
      <c r="B59" s="681" t="s">
        <v>117</v>
      </c>
      <c r="C59" s="677">
        <v>26365</v>
      </c>
      <c r="D59" s="678">
        <v>75209.534754858789</v>
      </c>
      <c r="E59" s="679">
        <v>23688</v>
      </c>
      <c r="F59" s="679">
        <v>24762.27</v>
      </c>
      <c r="G59" s="352">
        <f t="shared" si="0"/>
        <v>89.846387255831601</v>
      </c>
      <c r="H59" s="352">
        <f t="shared" si="0"/>
        <v>32.924375985985307</v>
      </c>
    </row>
    <row r="60" spans="1:8">
      <c r="A60" s="680">
        <v>23</v>
      </c>
      <c r="B60" s="681" t="s">
        <v>946</v>
      </c>
      <c r="C60" s="677">
        <v>26201</v>
      </c>
      <c r="D60" s="678">
        <v>74741.703778192881</v>
      </c>
      <c r="E60" s="679">
        <v>22906</v>
      </c>
      <c r="F60" s="679">
        <v>21340.45</v>
      </c>
      <c r="G60" s="352">
        <f t="shared" si="0"/>
        <v>87.424144116636768</v>
      </c>
      <c r="H60" s="352">
        <f t="shared" si="0"/>
        <v>28.55226589874237</v>
      </c>
    </row>
    <row r="61" spans="1:8">
      <c r="A61" s="680">
        <v>24</v>
      </c>
      <c r="B61" s="681" t="s">
        <v>119</v>
      </c>
      <c r="C61" s="677">
        <v>13258</v>
      </c>
      <c r="D61" s="678">
        <v>37820.140784370102</v>
      </c>
      <c r="E61" s="679">
        <v>15348</v>
      </c>
      <c r="F61" s="679">
        <v>9446.66</v>
      </c>
      <c r="G61" s="352">
        <f t="shared" si="0"/>
        <v>115.76406697842812</v>
      </c>
      <c r="H61" s="352">
        <f t="shared" si="0"/>
        <v>24.977855195885503</v>
      </c>
    </row>
    <row r="62" spans="1:8">
      <c r="A62" s="680">
        <v>25</v>
      </c>
      <c r="B62" s="681" t="s">
        <v>125</v>
      </c>
      <c r="C62" s="677">
        <v>12453</v>
      </c>
      <c r="D62" s="678">
        <v>35523.775319638022</v>
      </c>
      <c r="E62" s="679">
        <v>9914</v>
      </c>
      <c r="F62" s="679">
        <v>7359</v>
      </c>
      <c r="G62" s="352">
        <f t="shared" si="0"/>
        <v>79.61133863326107</v>
      </c>
      <c r="H62" s="352">
        <f t="shared" si="0"/>
        <v>20.715703592269502</v>
      </c>
    </row>
    <row r="63" spans="1:8">
      <c r="A63" s="675">
        <v>26</v>
      </c>
      <c r="B63" s="676" t="s">
        <v>947</v>
      </c>
      <c r="C63" s="677">
        <v>14247</v>
      </c>
      <c r="D63" s="678">
        <v>40641.389783898092</v>
      </c>
      <c r="E63" s="679">
        <v>11819</v>
      </c>
      <c r="F63" s="679">
        <v>11423.45</v>
      </c>
      <c r="G63" s="352">
        <f t="shared" si="0"/>
        <v>82.957815680494136</v>
      </c>
      <c r="H63" s="352">
        <f t="shared" si="0"/>
        <v>28.107921655095346</v>
      </c>
    </row>
    <row r="64" spans="1:8">
      <c r="A64" s="675">
        <v>27</v>
      </c>
      <c r="B64" s="676" t="s">
        <v>948</v>
      </c>
      <c r="C64" s="677">
        <v>26819</v>
      </c>
      <c r="D64" s="678">
        <v>76504.627824409559</v>
      </c>
      <c r="E64" s="679">
        <v>24157</v>
      </c>
      <c r="F64" s="679">
        <v>26068.33</v>
      </c>
      <c r="G64" s="352">
        <f t="shared" si="0"/>
        <v>90.074201126067351</v>
      </c>
      <c r="H64" s="352">
        <f t="shared" si="0"/>
        <v>34.074187067259537</v>
      </c>
    </row>
    <row r="65" spans="1:8">
      <c r="A65" s="675">
        <v>28</v>
      </c>
      <c r="B65" s="676" t="s">
        <v>122</v>
      </c>
      <c r="C65" s="677">
        <v>10308</v>
      </c>
      <c r="D65" s="678">
        <v>29404.888460196638</v>
      </c>
      <c r="E65" s="679">
        <v>541</v>
      </c>
      <c r="F65" s="679">
        <v>1427.63</v>
      </c>
      <c r="G65" s="352">
        <f t="shared" si="0"/>
        <v>5.2483507954986415</v>
      </c>
      <c r="H65" s="352">
        <f t="shared" si="0"/>
        <v>4.8550770798960317</v>
      </c>
    </row>
    <row r="66" spans="1:8" ht="25.5">
      <c r="A66" s="675">
        <v>29</v>
      </c>
      <c r="B66" s="676" t="s">
        <v>123</v>
      </c>
      <c r="C66" s="677">
        <v>16286</v>
      </c>
      <c r="D66" s="678">
        <v>46457.898085250534</v>
      </c>
      <c r="E66" s="679">
        <v>13503</v>
      </c>
      <c r="F66" s="679">
        <v>24673.99</v>
      </c>
      <c r="G66" s="352">
        <f t="shared" si="0"/>
        <v>82.911703303450807</v>
      </c>
      <c r="H66" s="352">
        <f t="shared" si="0"/>
        <v>53.110431201004992</v>
      </c>
    </row>
    <row r="67" spans="1:8">
      <c r="A67" s="675">
        <v>30</v>
      </c>
      <c r="B67" s="676" t="s">
        <v>126</v>
      </c>
      <c r="C67" s="677">
        <v>4694</v>
      </c>
      <c r="D67" s="678">
        <v>13390.235393108558</v>
      </c>
      <c r="E67" s="679">
        <v>4058</v>
      </c>
      <c r="F67" s="679">
        <v>2957.79</v>
      </c>
      <c r="G67" s="352">
        <f t="shared" si="0"/>
        <v>86.450788240306778</v>
      </c>
      <c r="H67" s="352">
        <f t="shared" si="0"/>
        <v>22.089156113881771</v>
      </c>
    </row>
    <row r="68" spans="1:8">
      <c r="A68" s="682" t="s">
        <v>66</v>
      </c>
      <c r="B68" s="682"/>
      <c r="C68" s="683">
        <v>487270</v>
      </c>
      <c r="D68" s="684">
        <v>1390000.0000000016</v>
      </c>
      <c r="E68" s="685">
        <f>SUM(E38:E67)</f>
        <v>401576</v>
      </c>
      <c r="F68" s="684">
        <f>SUM(F38:F67)</f>
        <v>392198.62999999995</v>
      </c>
      <c r="G68" s="686">
        <f t="shared" si="0"/>
        <v>82.413446343916107</v>
      </c>
      <c r="H68" s="686">
        <f t="shared" si="0"/>
        <v>28.215728776978384</v>
      </c>
    </row>
  </sheetData>
  <mergeCells count="24">
    <mergeCell ref="A68:B68"/>
    <mergeCell ref="A34:H34"/>
    <mergeCell ref="A35:H35"/>
    <mergeCell ref="A36:A37"/>
    <mergeCell ref="B36:B37"/>
    <mergeCell ref="C36:D36"/>
    <mergeCell ref="E36:F36"/>
    <mergeCell ref="G36:H36"/>
    <mergeCell ref="H4:H5"/>
    <mergeCell ref="I4:I5"/>
    <mergeCell ref="J4:J5"/>
    <mergeCell ref="K4:K5"/>
    <mergeCell ref="L4:L5"/>
    <mergeCell ref="M4:M5"/>
    <mergeCell ref="A1:M1"/>
    <mergeCell ref="A2:M2"/>
    <mergeCell ref="A3:A5"/>
    <mergeCell ref="B3:B5"/>
    <mergeCell ref="C3:G3"/>
    <mergeCell ref="H3:J3"/>
    <mergeCell ref="K3:M3"/>
    <mergeCell ref="C4:E4"/>
    <mergeCell ref="F4:F5"/>
    <mergeCell ref="G4:G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N5" sqref="N5"/>
    </sheetView>
  </sheetViews>
  <sheetFormatPr defaultRowHeight="15"/>
  <cols>
    <col min="1" max="1" width="20.5703125" customWidth="1"/>
    <col min="10" max="10" width="18.85546875" customWidth="1"/>
  </cols>
  <sheetData>
    <row r="1" spans="1:10" ht="19.5" thickBot="1">
      <c r="A1" s="687" t="s">
        <v>949</v>
      </c>
      <c r="B1" s="688"/>
      <c r="C1" s="688"/>
      <c r="D1" s="688"/>
      <c r="E1" s="688"/>
      <c r="F1" s="688"/>
      <c r="G1" s="688"/>
      <c r="H1" s="688"/>
      <c r="I1" s="688"/>
      <c r="J1" s="689"/>
    </row>
    <row r="2" spans="1:10" ht="63">
      <c r="A2" s="690" t="s">
        <v>950</v>
      </c>
      <c r="B2" s="691" t="s">
        <v>951</v>
      </c>
      <c r="C2" s="692" t="s">
        <v>952</v>
      </c>
      <c r="D2" s="693" t="s">
        <v>953</v>
      </c>
      <c r="E2" s="693" t="s">
        <v>954</v>
      </c>
      <c r="F2" s="693" t="s">
        <v>955</v>
      </c>
      <c r="G2" s="692" t="s">
        <v>956</v>
      </c>
      <c r="H2" s="691" t="s">
        <v>957</v>
      </c>
      <c r="I2" s="691" t="s">
        <v>423</v>
      </c>
      <c r="J2" s="694" t="s">
        <v>958</v>
      </c>
    </row>
    <row r="3" spans="1:10">
      <c r="A3" s="695">
        <v>1</v>
      </c>
      <c r="B3" s="696">
        <v>2</v>
      </c>
      <c r="C3" s="697">
        <v>3</v>
      </c>
      <c r="D3" s="698">
        <v>4</v>
      </c>
      <c r="E3" s="698">
        <v>5</v>
      </c>
      <c r="F3" s="698">
        <v>6</v>
      </c>
      <c r="G3" s="697">
        <v>7</v>
      </c>
      <c r="H3" s="696">
        <v>8</v>
      </c>
      <c r="I3" s="696">
        <v>9</v>
      </c>
      <c r="J3" s="699">
        <v>10</v>
      </c>
    </row>
    <row r="4" spans="1:10" ht="60">
      <c r="A4" s="700" t="s">
        <v>959</v>
      </c>
      <c r="B4" s="701">
        <v>2409</v>
      </c>
      <c r="C4" s="702">
        <v>1837</v>
      </c>
      <c r="D4" s="703">
        <v>3122.9</v>
      </c>
      <c r="E4" s="703">
        <v>294</v>
      </c>
      <c r="F4" s="704">
        <v>514.58000000000004</v>
      </c>
      <c r="G4" s="702">
        <v>246</v>
      </c>
      <c r="H4" s="705">
        <v>424.91</v>
      </c>
      <c r="I4" s="703">
        <f>C4-G4</f>
        <v>1591</v>
      </c>
      <c r="J4" s="706">
        <f>G4/B4*100</f>
        <v>10.211706102117061</v>
      </c>
    </row>
    <row r="5" spans="1:10" ht="45">
      <c r="A5" s="700" t="s">
        <v>960</v>
      </c>
      <c r="B5" s="701">
        <v>273</v>
      </c>
      <c r="C5" s="702">
        <v>56</v>
      </c>
      <c r="D5" s="705">
        <v>463.5</v>
      </c>
      <c r="E5" s="703">
        <v>38</v>
      </c>
      <c r="F5" s="705">
        <v>285.77999999999997</v>
      </c>
      <c r="G5" s="702">
        <v>19</v>
      </c>
      <c r="H5" s="705">
        <v>165.23</v>
      </c>
      <c r="I5" s="703">
        <f>C5-G5</f>
        <v>37</v>
      </c>
      <c r="J5" s="706">
        <f>G5/B5*100</f>
        <v>6.9597069597069599</v>
      </c>
    </row>
    <row r="6" spans="1:10" ht="15.75" thickBot="1">
      <c r="A6" s="707" t="s">
        <v>961</v>
      </c>
      <c r="B6" s="708">
        <v>1249</v>
      </c>
      <c r="C6" s="709">
        <v>285</v>
      </c>
      <c r="D6" s="710">
        <v>1180.19</v>
      </c>
      <c r="E6" s="711">
        <v>176</v>
      </c>
      <c r="F6" s="712">
        <v>728.82</v>
      </c>
      <c r="G6" s="709">
        <v>146</v>
      </c>
      <c r="H6" s="712">
        <v>604.58000000000004</v>
      </c>
      <c r="I6" s="710">
        <f>C6-G6</f>
        <v>139</v>
      </c>
      <c r="J6" s="713">
        <f>G6/B6*100</f>
        <v>11.689351481184948</v>
      </c>
    </row>
    <row r="7" spans="1:10" ht="15.75" thickBot="1">
      <c r="A7" s="714" t="s">
        <v>66</v>
      </c>
      <c r="B7" s="715">
        <f>B6+B5+B4</f>
        <v>3931</v>
      </c>
      <c r="C7" s="715">
        <f t="shared" ref="C7:I7" si="0">C6+C5+C4</f>
        <v>2178</v>
      </c>
      <c r="D7" s="716">
        <f t="shared" si="0"/>
        <v>4766.59</v>
      </c>
      <c r="E7" s="717">
        <f t="shared" si="0"/>
        <v>508</v>
      </c>
      <c r="F7" s="716">
        <f t="shared" si="0"/>
        <v>1529.18</v>
      </c>
      <c r="G7" s="715">
        <f t="shared" si="0"/>
        <v>411</v>
      </c>
      <c r="H7" s="716">
        <f t="shared" si="0"/>
        <v>1194.72</v>
      </c>
      <c r="I7" s="717">
        <f t="shared" si="0"/>
        <v>1767</v>
      </c>
      <c r="J7" s="718">
        <f>G7/B7*100</f>
        <v>10.455354871533959</v>
      </c>
    </row>
  </sheetData>
  <mergeCells count="1">
    <mergeCell ref="A1:J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selection activeCell="P13" sqref="P13"/>
    </sheetView>
  </sheetViews>
  <sheetFormatPr defaultRowHeight="15"/>
  <cols>
    <col min="1" max="1" width="5.140625" customWidth="1"/>
    <col min="2" max="2" width="18.7109375" customWidth="1"/>
    <col min="5" max="5" width="8.85546875" customWidth="1"/>
    <col min="6" max="6" width="12.5703125" customWidth="1"/>
    <col min="8" max="8" width="16.28515625" customWidth="1"/>
    <col min="11" max="11" width="11.85546875" customWidth="1"/>
    <col min="12" max="12" width="15.42578125" customWidth="1"/>
  </cols>
  <sheetData>
    <row r="1" spans="1:12">
      <c r="A1" s="411" t="s">
        <v>962</v>
      </c>
      <c r="B1" s="411"/>
      <c r="C1" s="411"/>
      <c r="D1" s="411"/>
      <c r="E1" s="411"/>
      <c r="F1" s="411"/>
      <c r="G1" s="411"/>
      <c r="H1" s="411"/>
      <c r="I1" s="411"/>
      <c r="J1" s="411"/>
      <c r="K1" s="411"/>
      <c r="L1" s="411"/>
    </row>
    <row r="2" spans="1:12">
      <c r="A2" s="411" t="s">
        <v>963</v>
      </c>
      <c r="B2" s="411"/>
      <c r="C2" s="411"/>
      <c r="D2" s="411"/>
      <c r="E2" s="411"/>
      <c r="F2" s="411"/>
      <c r="G2" s="411"/>
      <c r="H2" s="411"/>
      <c r="I2" s="411"/>
      <c r="J2" s="411"/>
      <c r="K2" s="411"/>
      <c r="L2" s="411"/>
    </row>
    <row r="3" spans="1:12">
      <c r="A3" s="411" t="s">
        <v>964</v>
      </c>
      <c r="B3" s="411"/>
      <c r="C3" s="411"/>
      <c r="D3" s="411"/>
      <c r="E3" s="411"/>
      <c r="F3" s="411"/>
      <c r="G3" s="411"/>
      <c r="H3" s="411"/>
      <c r="I3" s="411"/>
      <c r="J3" s="411"/>
      <c r="K3" s="411"/>
      <c r="L3" s="411"/>
    </row>
    <row r="4" spans="1:12">
      <c r="A4" s="327" t="s">
        <v>965</v>
      </c>
      <c r="B4" s="327"/>
      <c r="C4" s="327"/>
      <c r="D4" s="327"/>
      <c r="E4" s="327"/>
      <c r="F4" s="327"/>
      <c r="G4" s="327"/>
      <c r="H4" s="327"/>
      <c r="I4" s="327"/>
      <c r="J4" s="327"/>
      <c r="K4" s="327" t="s">
        <v>966</v>
      </c>
      <c r="L4" s="327"/>
    </row>
    <row r="5" spans="1:12">
      <c r="A5" s="327" t="s">
        <v>967</v>
      </c>
      <c r="B5" s="327"/>
      <c r="C5" s="327"/>
      <c r="D5" s="327"/>
      <c r="E5" s="327"/>
      <c r="F5" s="327"/>
      <c r="G5" s="327"/>
      <c r="H5" s="327"/>
      <c r="I5" s="327"/>
      <c r="J5" s="327"/>
      <c r="K5" s="327"/>
      <c r="L5" s="327"/>
    </row>
    <row r="6" spans="1:12" ht="43.5" customHeight="1">
      <c r="A6" s="316" t="s">
        <v>968</v>
      </c>
      <c r="B6" s="316" t="s">
        <v>328</v>
      </c>
      <c r="C6" s="316" t="s">
        <v>969</v>
      </c>
      <c r="D6" s="316"/>
      <c r="E6" s="719" t="s">
        <v>970</v>
      </c>
      <c r="F6" s="720"/>
      <c r="G6" s="721" t="s">
        <v>971</v>
      </c>
      <c r="H6" s="722"/>
      <c r="I6" s="723" t="s">
        <v>972</v>
      </c>
      <c r="J6" s="723"/>
      <c r="K6" s="724" t="s">
        <v>973</v>
      </c>
      <c r="L6" s="724" t="s">
        <v>974</v>
      </c>
    </row>
    <row r="7" spans="1:12">
      <c r="A7" s="316"/>
      <c r="B7" s="316"/>
      <c r="C7" s="316" t="s">
        <v>975</v>
      </c>
      <c r="D7" s="316" t="s">
        <v>976</v>
      </c>
      <c r="E7" s="316" t="s">
        <v>975</v>
      </c>
      <c r="F7" s="316" t="s">
        <v>976</v>
      </c>
      <c r="G7" s="316" t="s">
        <v>975</v>
      </c>
      <c r="H7" s="316" t="s">
        <v>976</v>
      </c>
      <c r="I7" s="316" t="s">
        <v>975</v>
      </c>
      <c r="J7" s="316" t="s">
        <v>976</v>
      </c>
      <c r="K7" s="316" t="s">
        <v>975</v>
      </c>
      <c r="L7" s="316" t="s">
        <v>975</v>
      </c>
    </row>
    <row r="8" spans="1:12">
      <c r="A8" s="102">
        <v>1</v>
      </c>
      <c r="B8" s="102" t="s">
        <v>217</v>
      </c>
      <c r="C8" s="102">
        <v>185</v>
      </c>
      <c r="D8" s="102">
        <v>473.15</v>
      </c>
      <c r="E8" s="102">
        <v>109</v>
      </c>
      <c r="F8" s="102">
        <v>205.3</v>
      </c>
      <c r="G8" s="102">
        <v>38</v>
      </c>
      <c r="H8" s="102">
        <v>71.349999999999994</v>
      </c>
      <c r="I8" s="102">
        <v>20</v>
      </c>
      <c r="J8" s="102">
        <v>36.999999999999993</v>
      </c>
      <c r="K8" s="102">
        <v>0</v>
      </c>
      <c r="L8" s="102">
        <v>71</v>
      </c>
    </row>
    <row r="9" spans="1:12">
      <c r="A9" s="102">
        <v>2</v>
      </c>
      <c r="B9" s="102" t="s">
        <v>352</v>
      </c>
      <c r="C9" s="102">
        <v>9</v>
      </c>
      <c r="D9" s="102">
        <v>20.96</v>
      </c>
      <c r="E9" s="102">
        <v>5</v>
      </c>
      <c r="F9" s="102">
        <v>9.9</v>
      </c>
      <c r="G9" s="102">
        <v>1</v>
      </c>
      <c r="H9" s="102">
        <v>0.9</v>
      </c>
      <c r="I9" s="102">
        <v>1</v>
      </c>
      <c r="J9" s="102">
        <v>0.9</v>
      </c>
      <c r="K9" s="102">
        <v>0</v>
      </c>
      <c r="L9" s="102">
        <v>4</v>
      </c>
    </row>
    <row r="10" spans="1:12">
      <c r="A10" s="102">
        <v>3</v>
      </c>
      <c r="B10" s="102" t="s">
        <v>977</v>
      </c>
      <c r="C10" s="102">
        <v>13</v>
      </c>
      <c r="D10" s="102">
        <v>39</v>
      </c>
      <c r="E10" s="102">
        <v>7</v>
      </c>
      <c r="F10" s="102">
        <v>12</v>
      </c>
      <c r="G10" s="102">
        <v>1</v>
      </c>
      <c r="H10" s="102">
        <v>0</v>
      </c>
      <c r="I10" s="102">
        <v>0</v>
      </c>
      <c r="J10" s="102">
        <v>0</v>
      </c>
      <c r="K10" s="102">
        <v>0</v>
      </c>
      <c r="L10" s="102">
        <v>6</v>
      </c>
    </row>
    <row r="11" spans="1:12">
      <c r="A11" s="102">
        <v>4</v>
      </c>
      <c r="B11" s="102" t="s">
        <v>978</v>
      </c>
      <c r="C11" s="102">
        <v>0</v>
      </c>
      <c r="D11" s="102">
        <v>0</v>
      </c>
      <c r="E11" s="102">
        <v>0</v>
      </c>
      <c r="F11" s="102">
        <v>0</v>
      </c>
      <c r="G11" s="102">
        <v>0</v>
      </c>
      <c r="H11" s="102">
        <v>0</v>
      </c>
      <c r="I11" s="102">
        <v>0</v>
      </c>
      <c r="J11" s="102">
        <v>0</v>
      </c>
      <c r="K11" s="102">
        <v>0</v>
      </c>
      <c r="L11" s="102">
        <v>0</v>
      </c>
    </row>
    <row r="12" spans="1:12">
      <c r="A12" s="102">
        <v>5</v>
      </c>
      <c r="B12" s="102" t="s">
        <v>979</v>
      </c>
      <c r="C12" s="102">
        <v>210</v>
      </c>
      <c r="D12" s="102">
        <v>551.45000000000005</v>
      </c>
      <c r="E12" s="102">
        <v>90</v>
      </c>
      <c r="F12" s="102">
        <v>169.65</v>
      </c>
      <c r="G12" s="102">
        <v>12</v>
      </c>
      <c r="H12" s="102">
        <v>19.2</v>
      </c>
      <c r="I12" s="102">
        <v>7</v>
      </c>
      <c r="J12" s="102">
        <v>12.3</v>
      </c>
      <c r="K12" s="102">
        <v>0</v>
      </c>
      <c r="L12" s="102">
        <v>78</v>
      </c>
    </row>
    <row r="13" spans="1:12">
      <c r="A13" s="102">
        <v>6</v>
      </c>
      <c r="B13" s="102" t="s">
        <v>980</v>
      </c>
      <c r="C13" s="102">
        <v>0</v>
      </c>
      <c r="D13" s="102">
        <v>0</v>
      </c>
      <c r="E13" s="102">
        <v>0</v>
      </c>
      <c r="F13" s="102">
        <v>0</v>
      </c>
      <c r="G13" s="102">
        <v>0</v>
      </c>
      <c r="H13" s="102">
        <v>0</v>
      </c>
      <c r="I13" s="102">
        <v>0</v>
      </c>
      <c r="J13" s="102">
        <v>0</v>
      </c>
      <c r="K13" s="102">
        <v>0</v>
      </c>
      <c r="L13" s="102">
        <v>0</v>
      </c>
    </row>
    <row r="14" spans="1:12">
      <c r="A14" s="102">
        <v>7</v>
      </c>
      <c r="B14" s="102" t="s">
        <v>981</v>
      </c>
      <c r="C14" s="102">
        <v>2</v>
      </c>
      <c r="D14" s="102">
        <v>6</v>
      </c>
      <c r="E14" s="102">
        <v>3</v>
      </c>
      <c r="F14" s="102">
        <v>6</v>
      </c>
      <c r="G14" s="102">
        <v>0</v>
      </c>
      <c r="H14" s="102">
        <v>0</v>
      </c>
      <c r="I14" s="102">
        <v>0</v>
      </c>
      <c r="J14" s="102">
        <v>0</v>
      </c>
      <c r="K14" s="102">
        <v>0</v>
      </c>
      <c r="L14" s="102">
        <v>3</v>
      </c>
    </row>
    <row r="15" spans="1:12">
      <c r="A15" s="102">
        <v>8</v>
      </c>
      <c r="B15" s="102" t="s">
        <v>982</v>
      </c>
      <c r="C15" s="102">
        <v>2</v>
      </c>
      <c r="D15" s="102">
        <v>6</v>
      </c>
      <c r="E15" s="102">
        <v>2</v>
      </c>
      <c r="F15" s="102">
        <v>6</v>
      </c>
      <c r="G15" s="102">
        <v>0</v>
      </c>
      <c r="H15" s="102">
        <v>0</v>
      </c>
      <c r="I15" s="102">
        <v>0</v>
      </c>
      <c r="J15" s="102">
        <v>0</v>
      </c>
      <c r="K15" s="102">
        <v>0</v>
      </c>
      <c r="L15" s="102">
        <v>2</v>
      </c>
    </row>
    <row r="16" spans="1:12">
      <c r="A16" s="102">
        <v>9</v>
      </c>
      <c r="B16" s="102" t="s">
        <v>983</v>
      </c>
      <c r="C16" s="102">
        <v>1</v>
      </c>
      <c r="D16" s="102">
        <v>3</v>
      </c>
      <c r="E16" s="102">
        <v>4</v>
      </c>
      <c r="F16" s="102">
        <v>3</v>
      </c>
      <c r="G16" s="102">
        <v>0</v>
      </c>
      <c r="H16" s="102">
        <v>0</v>
      </c>
      <c r="I16" s="102">
        <v>0</v>
      </c>
      <c r="J16" s="102">
        <v>0</v>
      </c>
      <c r="K16" s="102">
        <v>0</v>
      </c>
      <c r="L16" s="102">
        <v>4</v>
      </c>
    </row>
    <row r="17" spans="1:12">
      <c r="A17" s="102">
        <v>10</v>
      </c>
      <c r="B17" s="102" t="s">
        <v>984</v>
      </c>
      <c r="C17" s="102">
        <v>70</v>
      </c>
      <c r="D17" s="102">
        <v>182.3</v>
      </c>
      <c r="E17" s="102">
        <v>64</v>
      </c>
      <c r="F17" s="102">
        <v>131.5</v>
      </c>
      <c r="G17" s="102">
        <v>9</v>
      </c>
      <c r="H17" s="102">
        <v>16.3</v>
      </c>
      <c r="I17" s="102">
        <v>3</v>
      </c>
      <c r="J17" s="102">
        <v>3</v>
      </c>
      <c r="K17" s="102">
        <v>0</v>
      </c>
      <c r="L17" s="102">
        <v>55</v>
      </c>
    </row>
    <row r="18" spans="1:12">
      <c r="A18" s="102">
        <v>11</v>
      </c>
      <c r="B18" s="102" t="s">
        <v>985</v>
      </c>
      <c r="C18" s="102">
        <v>8</v>
      </c>
      <c r="D18" s="102">
        <v>16.8</v>
      </c>
      <c r="E18" s="102">
        <v>7</v>
      </c>
      <c r="F18" s="102">
        <v>13.8</v>
      </c>
      <c r="G18" s="102">
        <v>1</v>
      </c>
      <c r="H18" s="102">
        <v>3</v>
      </c>
      <c r="I18" s="102">
        <v>0</v>
      </c>
      <c r="J18" s="102">
        <v>0</v>
      </c>
      <c r="K18" s="102">
        <v>0</v>
      </c>
      <c r="L18" s="102">
        <v>6</v>
      </c>
    </row>
    <row r="19" spans="1:12">
      <c r="A19" s="102">
        <v>12</v>
      </c>
      <c r="B19" s="102" t="s">
        <v>986</v>
      </c>
      <c r="C19" s="102">
        <v>3</v>
      </c>
      <c r="D19" s="102">
        <v>9</v>
      </c>
      <c r="E19" s="102">
        <v>4</v>
      </c>
      <c r="F19" s="102">
        <v>12</v>
      </c>
      <c r="G19" s="102">
        <v>0</v>
      </c>
      <c r="H19" s="102">
        <v>0</v>
      </c>
      <c r="I19" s="102">
        <v>0</v>
      </c>
      <c r="J19" s="102">
        <v>0</v>
      </c>
      <c r="K19" s="102">
        <v>0</v>
      </c>
      <c r="L19" s="102">
        <v>4</v>
      </c>
    </row>
    <row r="20" spans="1:12">
      <c r="A20" s="102">
        <v>13</v>
      </c>
      <c r="B20" s="102" t="s">
        <v>987</v>
      </c>
      <c r="C20" s="102">
        <v>0</v>
      </c>
      <c r="D20" s="102">
        <v>0</v>
      </c>
      <c r="E20" s="102">
        <v>0</v>
      </c>
      <c r="F20" s="102">
        <v>0</v>
      </c>
      <c r="G20" s="102">
        <v>0</v>
      </c>
      <c r="H20" s="102">
        <v>0</v>
      </c>
      <c r="I20" s="102">
        <v>0</v>
      </c>
      <c r="J20" s="102">
        <v>0</v>
      </c>
      <c r="K20" s="102">
        <v>0</v>
      </c>
      <c r="L20" s="102">
        <v>0</v>
      </c>
    </row>
    <row r="21" spans="1:12">
      <c r="A21" s="102">
        <v>14</v>
      </c>
      <c r="B21" s="102" t="s">
        <v>988</v>
      </c>
      <c r="C21" s="102">
        <v>2</v>
      </c>
      <c r="D21" s="102">
        <v>5</v>
      </c>
      <c r="E21" s="102">
        <v>4</v>
      </c>
      <c r="F21" s="102">
        <v>3</v>
      </c>
      <c r="G21" s="102">
        <v>0</v>
      </c>
      <c r="H21" s="102">
        <v>0</v>
      </c>
      <c r="I21" s="102">
        <v>0</v>
      </c>
      <c r="J21" s="102">
        <v>0</v>
      </c>
      <c r="K21" s="102">
        <v>0</v>
      </c>
      <c r="L21" s="102">
        <v>4</v>
      </c>
    </row>
    <row r="22" spans="1:12">
      <c r="A22" s="102">
        <v>15</v>
      </c>
      <c r="B22" s="102" t="s">
        <v>989</v>
      </c>
      <c r="C22" s="102">
        <v>2</v>
      </c>
      <c r="D22" s="102">
        <v>6</v>
      </c>
      <c r="E22" s="102">
        <v>2</v>
      </c>
      <c r="F22" s="102">
        <v>6</v>
      </c>
      <c r="G22" s="102">
        <v>0</v>
      </c>
      <c r="H22" s="102">
        <v>0</v>
      </c>
      <c r="I22" s="102">
        <v>0</v>
      </c>
      <c r="J22" s="102">
        <v>0</v>
      </c>
      <c r="K22" s="102">
        <v>0</v>
      </c>
      <c r="L22" s="102">
        <v>2</v>
      </c>
    </row>
    <row r="23" spans="1:12">
      <c r="A23" s="102">
        <v>16</v>
      </c>
      <c r="B23" s="102" t="s">
        <v>990</v>
      </c>
      <c r="C23" s="102">
        <v>3</v>
      </c>
      <c r="D23" s="102">
        <v>6</v>
      </c>
      <c r="E23" s="102">
        <v>4</v>
      </c>
      <c r="F23" s="102">
        <v>6</v>
      </c>
      <c r="G23" s="102">
        <v>0</v>
      </c>
      <c r="H23" s="102">
        <v>0</v>
      </c>
      <c r="I23" s="102">
        <v>0</v>
      </c>
      <c r="J23" s="102">
        <v>0</v>
      </c>
      <c r="K23" s="102">
        <v>0</v>
      </c>
      <c r="L23" s="102">
        <v>4</v>
      </c>
    </row>
    <row r="24" spans="1:12">
      <c r="A24" s="102">
        <v>17</v>
      </c>
      <c r="B24" s="102" t="s">
        <v>351</v>
      </c>
      <c r="C24" s="102">
        <v>17</v>
      </c>
      <c r="D24" s="102">
        <v>51</v>
      </c>
      <c r="E24" s="102">
        <v>5</v>
      </c>
      <c r="F24" s="102">
        <v>15</v>
      </c>
      <c r="G24" s="102">
        <v>1</v>
      </c>
      <c r="H24" s="102">
        <v>3</v>
      </c>
      <c r="I24" s="102">
        <v>0</v>
      </c>
      <c r="J24" s="102">
        <v>0</v>
      </c>
      <c r="K24" s="102">
        <v>0</v>
      </c>
      <c r="L24" s="102">
        <v>4</v>
      </c>
    </row>
    <row r="25" spans="1:12">
      <c r="A25" s="102">
        <v>18</v>
      </c>
      <c r="B25" s="102" t="s">
        <v>228</v>
      </c>
      <c r="C25" s="102">
        <v>91</v>
      </c>
      <c r="D25" s="102">
        <v>270</v>
      </c>
      <c r="E25" s="102">
        <v>9</v>
      </c>
      <c r="F25" s="102">
        <v>21</v>
      </c>
      <c r="G25" s="102">
        <v>1</v>
      </c>
      <c r="H25" s="102">
        <v>3</v>
      </c>
      <c r="I25" s="102">
        <v>1</v>
      </c>
      <c r="J25" s="102">
        <v>0</v>
      </c>
      <c r="K25" s="102">
        <v>0</v>
      </c>
      <c r="L25" s="102">
        <v>8</v>
      </c>
    </row>
    <row r="26" spans="1:12">
      <c r="A26" s="102">
        <v>19</v>
      </c>
      <c r="B26" s="102" t="s">
        <v>991</v>
      </c>
      <c r="C26" s="102">
        <v>0</v>
      </c>
      <c r="D26" s="102">
        <v>0</v>
      </c>
      <c r="E26" s="102">
        <v>0</v>
      </c>
      <c r="F26" s="102">
        <v>0</v>
      </c>
      <c r="G26" s="102">
        <v>0</v>
      </c>
      <c r="H26" s="102">
        <v>0</v>
      </c>
      <c r="I26" s="102">
        <v>0</v>
      </c>
      <c r="J26" s="102">
        <v>0</v>
      </c>
      <c r="K26" s="102">
        <v>0</v>
      </c>
      <c r="L26" s="102">
        <v>0</v>
      </c>
    </row>
    <row r="27" spans="1:12">
      <c r="A27" s="102">
        <v>20</v>
      </c>
      <c r="B27" s="102" t="s">
        <v>992</v>
      </c>
      <c r="C27" s="102">
        <v>1</v>
      </c>
      <c r="D27" s="102">
        <v>0</v>
      </c>
      <c r="E27" s="102">
        <v>1</v>
      </c>
      <c r="F27" s="102">
        <v>0</v>
      </c>
      <c r="G27" s="102">
        <v>0</v>
      </c>
      <c r="H27" s="102">
        <v>0</v>
      </c>
      <c r="I27" s="102">
        <v>0</v>
      </c>
      <c r="J27" s="102">
        <v>0</v>
      </c>
      <c r="K27" s="102">
        <v>0</v>
      </c>
      <c r="L27" s="102">
        <v>1</v>
      </c>
    </row>
    <row r="28" spans="1:12">
      <c r="A28" s="102">
        <v>21</v>
      </c>
      <c r="B28" s="102" t="s">
        <v>365</v>
      </c>
      <c r="C28" s="102">
        <v>0</v>
      </c>
      <c r="D28" s="102">
        <v>0</v>
      </c>
      <c r="E28" s="102">
        <v>0</v>
      </c>
      <c r="F28" s="102">
        <v>0</v>
      </c>
      <c r="G28" s="102">
        <v>0</v>
      </c>
      <c r="H28" s="102">
        <v>0</v>
      </c>
      <c r="I28" s="102">
        <v>0</v>
      </c>
      <c r="J28" s="102">
        <v>0</v>
      </c>
      <c r="K28" s="102">
        <v>0</v>
      </c>
      <c r="L28" s="102">
        <v>0</v>
      </c>
    </row>
    <row r="29" spans="1:12">
      <c r="A29" s="102">
        <v>22</v>
      </c>
      <c r="B29" s="102" t="s">
        <v>993</v>
      </c>
      <c r="C29" s="102">
        <v>0</v>
      </c>
      <c r="D29" s="102">
        <v>0</v>
      </c>
      <c r="E29" s="102">
        <v>0</v>
      </c>
      <c r="F29" s="102">
        <v>0</v>
      </c>
      <c r="G29" s="102">
        <v>0</v>
      </c>
      <c r="H29" s="102">
        <v>0</v>
      </c>
      <c r="I29" s="102">
        <v>0</v>
      </c>
      <c r="J29" s="102">
        <v>0</v>
      </c>
      <c r="K29" s="102">
        <v>0</v>
      </c>
      <c r="L29" s="102">
        <v>0</v>
      </c>
    </row>
    <row r="30" spans="1:12">
      <c r="A30" s="102">
        <v>23</v>
      </c>
      <c r="B30" s="102" t="s">
        <v>994</v>
      </c>
      <c r="C30" s="102">
        <v>0</v>
      </c>
      <c r="D30" s="102">
        <v>0</v>
      </c>
      <c r="E30" s="102">
        <v>0</v>
      </c>
      <c r="F30" s="102">
        <v>0</v>
      </c>
      <c r="G30" s="102">
        <v>0</v>
      </c>
      <c r="H30" s="102">
        <v>0</v>
      </c>
      <c r="I30" s="102">
        <v>0</v>
      </c>
      <c r="J30" s="102">
        <v>0</v>
      </c>
      <c r="K30" s="102">
        <v>0</v>
      </c>
      <c r="L30" s="102">
        <v>0</v>
      </c>
    </row>
    <row r="31" spans="1:12">
      <c r="A31" s="102">
        <v>24</v>
      </c>
      <c r="B31" s="102" t="s">
        <v>995</v>
      </c>
      <c r="C31" s="102">
        <v>0</v>
      </c>
      <c r="D31" s="102">
        <v>0</v>
      </c>
      <c r="E31" s="102">
        <v>0</v>
      </c>
      <c r="F31" s="102">
        <v>0</v>
      </c>
      <c r="G31" s="102">
        <v>0</v>
      </c>
      <c r="H31" s="102">
        <v>0</v>
      </c>
      <c r="I31" s="102">
        <v>0</v>
      </c>
      <c r="J31" s="102">
        <v>0</v>
      </c>
      <c r="K31" s="102">
        <v>0</v>
      </c>
      <c r="L31" s="102">
        <v>0</v>
      </c>
    </row>
    <row r="32" spans="1:12">
      <c r="A32" s="102">
        <v>25</v>
      </c>
      <c r="B32" s="102" t="s">
        <v>996</v>
      </c>
      <c r="C32" s="102">
        <v>7</v>
      </c>
      <c r="D32" s="102">
        <v>15</v>
      </c>
      <c r="E32" s="102">
        <v>9</v>
      </c>
      <c r="F32" s="102">
        <v>3</v>
      </c>
      <c r="G32" s="102">
        <v>0</v>
      </c>
      <c r="H32" s="102">
        <v>0</v>
      </c>
      <c r="I32" s="102">
        <v>0</v>
      </c>
      <c r="J32" s="102">
        <v>0</v>
      </c>
      <c r="K32" s="102">
        <v>0</v>
      </c>
      <c r="L32" s="102">
        <v>9</v>
      </c>
    </row>
    <row r="33" spans="1:12">
      <c r="A33" s="102">
        <v>26</v>
      </c>
      <c r="B33" s="102" t="s">
        <v>219</v>
      </c>
      <c r="C33" s="102">
        <v>47</v>
      </c>
      <c r="D33" s="102">
        <v>96</v>
      </c>
      <c r="E33" s="102">
        <v>53</v>
      </c>
      <c r="F33" s="102">
        <v>42</v>
      </c>
      <c r="G33" s="102">
        <v>15</v>
      </c>
      <c r="H33" s="102">
        <v>17.7</v>
      </c>
      <c r="I33" s="102">
        <v>3</v>
      </c>
      <c r="J33" s="102">
        <v>4.8</v>
      </c>
      <c r="K33" s="102">
        <v>0</v>
      </c>
      <c r="L33" s="102">
        <v>38</v>
      </c>
    </row>
    <row r="34" spans="1:12">
      <c r="A34" s="102">
        <v>27</v>
      </c>
      <c r="B34" s="102" t="s">
        <v>997</v>
      </c>
      <c r="C34" s="102">
        <v>0</v>
      </c>
      <c r="D34" s="102">
        <v>0</v>
      </c>
      <c r="E34" s="102">
        <v>0</v>
      </c>
      <c r="F34" s="102">
        <v>0</v>
      </c>
      <c r="G34" s="102">
        <v>0</v>
      </c>
      <c r="H34" s="102">
        <v>0</v>
      </c>
      <c r="I34" s="102">
        <v>0</v>
      </c>
      <c r="J34" s="102">
        <v>0</v>
      </c>
      <c r="K34" s="102">
        <v>0</v>
      </c>
      <c r="L34" s="102">
        <v>0</v>
      </c>
    </row>
    <row r="35" spans="1:12">
      <c r="A35" s="102">
        <v>28</v>
      </c>
      <c r="B35" s="102" t="s">
        <v>353</v>
      </c>
      <c r="C35" s="102">
        <v>4</v>
      </c>
      <c r="D35" s="102">
        <v>12</v>
      </c>
      <c r="E35" s="102">
        <v>1</v>
      </c>
      <c r="F35" s="102">
        <v>0</v>
      </c>
      <c r="G35" s="102">
        <v>0</v>
      </c>
      <c r="H35" s="102">
        <v>0</v>
      </c>
      <c r="I35" s="102">
        <v>0</v>
      </c>
      <c r="J35" s="102">
        <v>0</v>
      </c>
      <c r="K35" s="102">
        <v>0</v>
      </c>
      <c r="L35" s="102">
        <v>1</v>
      </c>
    </row>
    <row r="36" spans="1:12">
      <c r="A36" s="102">
        <v>29</v>
      </c>
      <c r="B36" s="102" t="s">
        <v>998</v>
      </c>
      <c r="C36" s="102">
        <v>0</v>
      </c>
      <c r="D36" s="102">
        <v>0</v>
      </c>
      <c r="E36" s="102">
        <v>1</v>
      </c>
      <c r="F36" s="102">
        <v>0</v>
      </c>
      <c r="G36" s="102">
        <v>0</v>
      </c>
      <c r="H36" s="102">
        <v>0</v>
      </c>
      <c r="I36" s="102">
        <v>0</v>
      </c>
      <c r="J36" s="102">
        <v>0</v>
      </c>
      <c r="K36" s="102">
        <v>0</v>
      </c>
      <c r="L36" s="102">
        <v>1</v>
      </c>
    </row>
    <row r="37" spans="1:12">
      <c r="A37" s="102">
        <v>30</v>
      </c>
      <c r="B37" s="102" t="s">
        <v>999</v>
      </c>
      <c r="C37" s="102">
        <v>0</v>
      </c>
      <c r="D37" s="102">
        <v>0</v>
      </c>
      <c r="E37" s="102">
        <v>0</v>
      </c>
      <c r="F37" s="102">
        <v>0</v>
      </c>
      <c r="G37" s="102">
        <v>0</v>
      </c>
      <c r="H37" s="102">
        <v>0</v>
      </c>
      <c r="I37" s="102">
        <v>0</v>
      </c>
      <c r="J37" s="102">
        <v>0</v>
      </c>
      <c r="K37" s="102">
        <v>0</v>
      </c>
      <c r="L37" s="102">
        <v>0</v>
      </c>
    </row>
    <row r="38" spans="1:12">
      <c r="A38" s="102">
        <v>31</v>
      </c>
      <c r="B38" s="102" t="s">
        <v>1000</v>
      </c>
      <c r="C38" s="102">
        <v>0</v>
      </c>
      <c r="D38" s="102">
        <v>0</v>
      </c>
      <c r="E38" s="102">
        <v>0</v>
      </c>
      <c r="F38" s="102">
        <v>0</v>
      </c>
      <c r="G38" s="102">
        <v>0</v>
      </c>
      <c r="H38" s="102">
        <v>0</v>
      </c>
      <c r="I38" s="102">
        <v>0</v>
      </c>
      <c r="J38" s="102">
        <v>0</v>
      </c>
      <c r="K38" s="102">
        <v>0</v>
      </c>
      <c r="L38" s="102">
        <v>0</v>
      </c>
    </row>
    <row r="39" spans="1:12">
      <c r="A39" s="102">
        <v>32</v>
      </c>
      <c r="B39" s="102" t="s">
        <v>550</v>
      </c>
      <c r="C39" s="102">
        <v>4</v>
      </c>
      <c r="D39" s="102">
        <v>12</v>
      </c>
      <c r="E39" s="102">
        <v>1</v>
      </c>
      <c r="F39" s="102">
        <v>3</v>
      </c>
      <c r="G39" s="102">
        <v>0</v>
      </c>
      <c r="H39" s="102">
        <v>0</v>
      </c>
      <c r="I39" s="102">
        <v>0</v>
      </c>
      <c r="J39" s="102">
        <v>0</v>
      </c>
      <c r="K39" s="102">
        <v>0</v>
      </c>
      <c r="L39" s="102">
        <v>1</v>
      </c>
    </row>
    <row r="40" spans="1:12">
      <c r="A40" s="102">
        <v>33</v>
      </c>
      <c r="B40" s="102" t="s">
        <v>1001</v>
      </c>
      <c r="C40" s="102">
        <v>0</v>
      </c>
      <c r="D40" s="102">
        <v>0</v>
      </c>
      <c r="E40" s="102">
        <v>1</v>
      </c>
      <c r="F40" s="102">
        <v>3</v>
      </c>
      <c r="G40" s="102">
        <v>0</v>
      </c>
      <c r="H40" s="102">
        <v>0</v>
      </c>
      <c r="I40" s="102">
        <v>0</v>
      </c>
      <c r="J40" s="102">
        <v>0</v>
      </c>
      <c r="K40" s="102">
        <v>0</v>
      </c>
      <c r="L40" s="102">
        <v>1</v>
      </c>
    </row>
    <row r="41" spans="1:12">
      <c r="A41" s="102">
        <v>34</v>
      </c>
      <c r="B41" s="102" t="s">
        <v>251</v>
      </c>
      <c r="C41" s="102">
        <v>2</v>
      </c>
      <c r="D41" s="102">
        <v>6</v>
      </c>
      <c r="E41" s="102">
        <v>0</v>
      </c>
      <c r="F41" s="102">
        <v>0</v>
      </c>
      <c r="G41" s="102">
        <v>0</v>
      </c>
      <c r="H41" s="102">
        <v>0</v>
      </c>
      <c r="I41" s="102">
        <v>0</v>
      </c>
      <c r="J41" s="102">
        <v>0</v>
      </c>
      <c r="K41" s="102">
        <v>0</v>
      </c>
      <c r="L41" s="102">
        <v>0</v>
      </c>
    </row>
    <row r="42" spans="1:12">
      <c r="A42" s="102">
        <v>35</v>
      </c>
      <c r="B42" s="102" t="s">
        <v>1002</v>
      </c>
      <c r="C42" s="102">
        <v>0</v>
      </c>
      <c r="D42" s="102">
        <v>0</v>
      </c>
      <c r="E42" s="102">
        <v>0</v>
      </c>
      <c r="F42" s="102">
        <v>0</v>
      </c>
      <c r="G42" s="102">
        <v>0</v>
      </c>
      <c r="H42" s="102">
        <v>0</v>
      </c>
      <c r="I42" s="102">
        <v>0</v>
      </c>
      <c r="J42" s="102">
        <v>0</v>
      </c>
      <c r="K42" s="102">
        <v>0</v>
      </c>
      <c r="L42" s="102">
        <v>0</v>
      </c>
    </row>
    <row r="43" spans="1:12">
      <c r="A43" s="102">
        <v>36</v>
      </c>
      <c r="B43" s="102" t="s">
        <v>1003</v>
      </c>
      <c r="C43" s="102">
        <v>0</v>
      </c>
      <c r="D43" s="102">
        <v>0</v>
      </c>
      <c r="E43" s="102">
        <v>0</v>
      </c>
      <c r="F43" s="102">
        <v>0</v>
      </c>
      <c r="G43" s="102">
        <v>0</v>
      </c>
      <c r="H43" s="102">
        <v>0</v>
      </c>
      <c r="I43" s="102">
        <v>0</v>
      </c>
      <c r="J43" s="102">
        <v>0</v>
      </c>
      <c r="K43" s="102">
        <v>0</v>
      </c>
      <c r="L43" s="102">
        <v>0</v>
      </c>
    </row>
    <row r="44" spans="1:12">
      <c r="A44" s="102">
        <v>37</v>
      </c>
      <c r="B44" s="102" t="s">
        <v>236</v>
      </c>
      <c r="C44" s="102">
        <v>88</v>
      </c>
      <c r="D44" s="102">
        <v>235.89999999999998</v>
      </c>
      <c r="E44" s="102">
        <v>43</v>
      </c>
      <c r="F44" s="102">
        <v>94.6</v>
      </c>
      <c r="G44" s="102">
        <v>4</v>
      </c>
      <c r="H44" s="102">
        <v>4.9000000000000004</v>
      </c>
      <c r="I44" s="102">
        <v>7</v>
      </c>
      <c r="J44" s="102">
        <v>18.899999999999999</v>
      </c>
      <c r="K44" s="102">
        <v>1</v>
      </c>
      <c r="L44" s="102">
        <v>38</v>
      </c>
    </row>
    <row r="45" spans="1:12">
      <c r="A45" s="102">
        <v>38</v>
      </c>
      <c r="B45" s="102" t="s">
        <v>1004</v>
      </c>
      <c r="C45" s="102">
        <v>0</v>
      </c>
      <c r="D45" s="102">
        <v>0</v>
      </c>
      <c r="E45" s="102">
        <v>0</v>
      </c>
      <c r="F45" s="102">
        <v>0</v>
      </c>
      <c r="G45" s="102">
        <v>0</v>
      </c>
      <c r="H45" s="102">
        <v>0</v>
      </c>
      <c r="I45" s="102">
        <v>0</v>
      </c>
      <c r="J45" s="102">
        <v>0</v>
      </c>
      <c r="K45" s="102">
        <v>0</v>
      </c>
      <c r="L45" s="102">
        <v>0</v>
      </c>
    </row>
    <row r="46" spans="1:12">
      <c r="A46" s="102">
        <v>39</v>
      </c>
      <c r="B46" s="102" t="s">
        <v>1005</v>
      </c>
      <c r="C46" s="102">
        <v>2</v>
      </c>
      <c r="D46" s="102">
        <v>6</v>
      </c>
      <c r="E46" s="102">
        <v>0</v>
      </c>
      <c r="F46" s="102">
        <v>0</v>
      </c>
      <c r="G46" s="102">
        <v>0</v>
      </c>
      <c r="H46" s="102">
        <v>0</v>
      </c>
      <c r="I46" s="102">
        <v>0</v>
      </c>
      <c r="J46" s="102">
        <v>0</v>
      </c>
      <c r="K46" s="102">
        <v>0</v>
      </c>
      <c r="L46" s="102">
        <v>0</v>
      </c>
    </row>
    <row r="47" spans="1:12">
      <c r="A47" s="102">
        <v>40</v>
      </c>
      <c r="B47" s="102" t="s">
        <v>361</v>
      </c>
      <c r="C47" s="102">
        <v>1</v>
      </c>
      <c r="D47" s="102">
        <v>1.5</v>
      </c>
      <c r="E47" s="102">
        <v>0</v>
      </c>
      <c r="F47" s="102">
        <v>0</v>
      </c>
      <c r="G47" s="102">
        <v>0</v>
      </c>
      <c r="H47" s="102">
        <v>0</v>
      </c>
      <c r="I47" s="102">
        <v>0</v>
      </c>
      <c r="J47" s="102">
        <v>0</v>
      </c>
      <c r="K47" s="102">
        <v>0</v>
      </c>
      <c r="L47" s="102">
        <v>0</v>
      </c>
    </row>
    <row r="48" spans="1:12">
      <c r="A48" s="102">
        <v>41</v>
      </c>
      <c r="B48" s="102" t="s">
        <v>1006</v>
      </c>
      <c r="C48" s="102">
        <v>0</v>
      </c>
      <c r="D48" s="102">
        <v>0</v>
      </c>
      <c r="E48" s="102">
        <v>0</v>
      </c>
      <c r="F48" s="102">
        <v>0</v>
      </c>
      <c r="G48" s="102">
        <v>0</v>
      </c>
      <c r="H48" s="102">
        <v>0</v>
      </c>
      <c r="I48" s="102">
        <v>0</v>
      </c>
      <c r="J48" s="102">
        <v>0</v>
      </c>
      <c r="K48" s="102">
        <v>0</v>
      </c>
      <c r="L48" s="102">
        <v>0</v>
      </c>
    </row>
    <row r="49" spans="1:14">
      <c r="A49" s="102">
        <v>42</v>
      </c>
      <c r="B49" s="102" t="s">
        <v>356</v>
      </c>
      <c r="C49" s="102">
        <v>0</v>
      </c>
      <c r="D49" s="102">
        <v>0</v>
      </c>
      <c r="E49" s="102">
        <v>0</v>
      </c>
      <c r="F49" s="102">
        <v>0</v>
      </c>
      <c r="G49" s="102">
        <v>0</v>
      </c>
      <c r="H49" s="102">
        <v>0</v>
      </c>
      <c r="I49" s="102">
        <v>0</v>
      </c>
      <c r="J49" s="102">
        <v>0</v>
      </c>
      <c r="K49" s="102">
        <v>0</v>
      </c>
      <c r="L49" s="102">
        <v>0</v>
      </c>
    </row>
    <row r="50" spans="1:14">
      <c r="A50" s="102">
        <v>43</v>
      </c>
      <c r="B50" s="102" t="s">
        <v>1007</v>
      </c>
      <c r="C50" s="102">
        <v>0</v>
      </c>
      <c r="D50" s="102">
        <v>0</v>
      </c>
      <c r="E50" s="102">
        <v>0</v>
      </c>
      <c r="F50" s="102">
        <v>0</v>
      </c>
      <c r="G50" s="102">
        <v>0</v>
      </c>
      <c r="H50" s="102">
        <v>0</v>
      </c>
      <c r="I50" s="102">
        <v>0</v>
      </c>
      <c r="J50" s="102">
        <v>0</v>
      </c>
      <c r="K50" s="102">
        <v>0</v>
      </c>
      <c r="L50" s="102">
        <v>0</v>
      </c>
    </row>
    <row r="51" spans="1:14">
      <c r="A51" s="102">
        <v>44</v>
      </c>
      <c r="B51" s="102" t="s">
        <v>1008</v>
      </c>
      <c r="C51" s="102">
        <v>0</v>
      </c>
      <c r="D51" s="102">
        <v>0</v>
      </c>
      <c r="E51" s="102">
        <v>0</v>
      </c>
      <c r="F51" s="102">
        <v>0</v>
      </c>
      <c r="G51" s="102">
        <v>0</v>
      </c>
      <c r="H51" s="102">
        <v>0</v>
      </c>
      <c r="I51" s="102">
        <v>0</v>
      </c>
      <c r="J51" s="102">
        <v>0</v>
      </c>
      <c r="K51" s="102">
        <v>0</v>
      </c>
      <c r="L51" s="102">
        <v>0</v>
      </c>
    </row>
    <row r="52" spans="1:14">
      <c r="A52" s="102">
        <v>45</v>
      </c>
      <c r="B52" s="102" t="s">
        <v>1009</v>
      </c>
      <c r="C52" s="102">
        <v>56</v>
      </c>
      <c r="D52" s="102">
        <v>137.07</v>
      </c>
      <c r="E52" s="102">
        <v>47</v>
      </c>
      <c r="F52" s="102">
        <v>128.85</v>
      </c>
      <c r="G52" s="102">
        <v>5</v>
      </c>
      <c r="H52" s="102">
        <v>8.5</v>
      </c>
      <c r="I52" s="102">
        <v>1</v>
      </c>
      <c r="J52" s="102">
        <v>0.8</v>
      </c>
      <c r="K52" s="102">
        <v>0</v>
      </c>
      <c r="L52" s="102">
        <v>42</v>
      </c>
    </row>
    <row r="53" spans="1:14">
      <c r="A53" s="102">
        <v>46</v>
      </c>
      <c r="B53" s="102" t="s">
        <v>1010</v>
      </c>
      <c r="C53" s="102">
        <v>70</v>
      </c>
      <c r="D53" s="102">
        <v>139.5</v>
      </c>
      <c r="E53" s="102">
        <v>69</v>
      </c>
      <c r="F53" s="102">
        <v>136.5</v>
      </c>
      <c r="G53" s="102">
        <v>23</v>
      </c>
      <c r="H53" s="102">
        <v>39.370000000000005</v>
      </c>
      <c r="I53" s="102">
        <v>12</v>
      </c>
      <c r="J53" s="102">
        <v>16.77</v>
      </c>
      <c r="K53" s="102">
        <v>0</v>
      </c>
      <c r="L53" s="102">
        <v>46</v>
      </c>
    </row>
    <row r="54" spans="1:14">
      <c r="A54" s="102">
        <v>47</v>
      </c>
      <c r="B54" s="102" t="s">
        <v>1011</v>
      </c>
      <c r="C54" s="102">
        <v>176</v>
      </c>
      <c r="D54" s="102">
        <v>519</v>
      </c>
      <c r="E54" s="102">
        <v>23</v>
      </c>
      <c r="F54" s="102">
        <v>60</v>
      </c>
      <c r="G54" s="102">
        <v>1</v>
      </c>
      <c r="H54" s="102">
        <v>0.9</v>
      </c>
      <c r="I54" s="102">
        <v>3</v>
      </c>
      <c r="J54" s="102">
        <v>9</v>
      </c>
      <c r="K54" s="102">
        <v>0</v>
      </c>
      <c r="L54" s="102">
        <v>22</v>
      </c>
    </row>
    <row r="55" spans="1:14">
      <c r="A55" s="102">
        <v>48</v>
      </c>
      <c r="B55" s="102" t="s">
        <v>1012</v>
      </c>
      <c r="C55" s="102">
        <v>20</v>
      </c>
      <c r="D55" s="102">
        <v>55.8</v>
      </c>
      <c r="E55" s="102">
        <v>12</v>
      </c>
      <c r="F55" s="102">
        <v>31.8</v>
      </c>
      <c r="G55" s="102">
        <v>5</v>
      </c>
      <c r="H55" s="102">
        <v>6.6</v>
      </c>
      <c r="I55" s="102">
        <v>5</v>
      </c>
      <c r="J55" s="102">
        <v>10.8</v>
      </c>
      <c r="K55" s="102">
        <v>0</v>
      </c>
      <c r="L55" s="102">
        <v>7</v>
      </c>
    </row>
    <row r="56" spans="1:14">
      <c r="A56" s="102"/>
      <c r="B56" s="102" t="s">
        <v>66</v>
      </c>
      <c r="C56" s="102">
        <v>1096</v>
      </c>
      <c r="D56" s="102">
        <v>2881.4300000000003</v>
      </c>
      <c r="E56" s="102">
        <v>580</v>
      </c>
      <c r="F56" s="102">
        <v>1122.8999999999999</v>
      </c>
      <c r="G56" s="102">
        <v>117</v>
      </c>
      <c r="H56" s="102">
        <v>194.72</v>
      </c>
      <c r="I56" s="102">
        <v>63</v>
      </c>
      <c r="J56" s="102">
        <v>114.26999999999997</v>
      </c>
      <c r="K56" s="102">
        <v>1</v>
      </c>
      <c r="L56" s="102">
        <v>462</v>
      </c>
    </row>
    <row r="59" spans="1:14">
      <c r="A59" s="327"/>
      <c r="B59" s="411" t="s">
        <v>1013</v>
      </c>
      <c r="C59" s="411"/>
      <c r="D59" s="411"/>
      <c r="E59" s="411"/>
      <c r="F59" s="411"/>
      <c r="G59" s="411"/>
      <c r="H59" s="411"/>
      <c r="I59" s="411"/>
      <c r="J59" s="411"/>
      <c r="K59" s="411"/>
      <c r="L59" s="411"/>
      <c r="M59" s="327"/>
      <c r="N59" s="327"/>
    </row>
    <row r="60" spans="1:14">
      <c r="A60" s="327"/>
      <c r="B60" s="327" t="s">
        <v>1014</v>
      </c>
      <c r="C60" s="327"/>
      <c r="D60" s="327"/>
      <c r="E60" s="327"/>
      <c r="F60" s="327"/>
      <c r="G60" s="327"/>
      <c r="H60" s="327"/>
      <c r="I60" s="327"/>
      <c r="J60" s="327"/>
      <c r="K60" s="327"/>
      <c r="L60" s="327"/>
      <c r="M60" s="327"/>
      <c r="N60" s="327"/>
    </row>
    <row r="61" spans="1:14">
      <c r="A61" s="327"/>
      <c r="B61" s="411" t="s">
        <v>1015</v>
      </c>
      <c r="C61" s="411"/>
      <c r="D61" s="411"/>
      <c r="E61" s="411"/>
      <c r="F61" s="411"/>
      <c r="G61" s="411"/>
      <c r="H61" s="411"/>
      <c r="I61" s="411"/>
      <c r="J61" s="411"/>
      <c r="K61" s="411"/>
      <c r="L61" s="411"/>
      <c r="M61" s="411"/>
      <c r="N61" s="411"/>
    </row>
    <row r="62" spans="1:14">
      <c r="A62" s="327"/>
      <c r="B62" s="327"/>
      <c r="C62" s="327" t="s">
        <v>1016</v>
      </c>
      <c r="D62" s="327"/>
      <c r="E62" s="327"/>
      <c r="F62" s="327"/>
      <c r="G62" s="327"/>
      <c r="H62" s="327"/>
      <c r="I62" s="327"/>
      <c r="J62" s="327"/>
      <c r="K62" s="327"/>
      <c r="L62" s="327"/>
      <c r="M62" s="327"/>
      <c r="N62" s="327"/>
    </row>
    <row r="63" spans="1:14">
      <c r="A63" s="327"/>
      <c r="B63" s="327" t="s">
        <v>1017</v>
      </c>
      <c r="C63" s="327"/>
      <c r="D63" s="327"/>
      <c r="E63" s="327"/>
      <c r="F63" s="327"/>
      <c r="G63" s="327"/>
      <c r="H63" s="327"/>
      <c r="I63" s="327"/>
      <c r="J63" s="327"/>
      <c r="K63" s="327"/>
      <c r="L63" s="327"/>
      <c r="M63" s="327"/>
      <c r="N63" s="327"/>
    </row>
    <row r="64" spans="1:14">
      <c r="A64" s="327"/>
      <c r="B64" s="327"/>
      <c r="C64" s="327"/>
      <c r="D64" s="327"/>
      <c r="E64" s="327"/>
      <c r="F64" s="327"/>
      <c r="G64" s="327"/>
      <c r="H64" s="327"/>
      <c r="I64" s="327"/>
      <c r="J64" s="327"/>
      <c r="K64" s="327"/>
      <c r="L64" s="327" t="s">
        <v>966</v>
      </c>
      <c r="M64" s="327"/>
      <c r="N64" s="327"/>
    </row>
    <row r="65" spans="2:14">
      <c r="B65" s="102" t="s">
        <v>929</v>
      </c>
      <c r="C65" s="102" t="s">
        <v>1018</v>
      </c>
      <c r="D65" s="102" t="s">
        <v>969</v>
      </c>
      <c r="E65" s="102"/>
      <c r="F65" s="102" t="s">
        <v>970</v>
      </c>
      <c r="G65" s="102"/>
      <c r="H65" s="102" t="s">
        <v>971</v>
      </c>
      <c r="I65" s="102"/>
      <c r="J65" s="102" t="s">
        <v>972</v>
      </c>
      <c r="K65" s="102"/>
      <c r="L65" s="102" t="s">
        <v>973</v>
      </c>
      <c r="M65" s="102" t="s">
        <v>974</v>
      </c>
      <c r="N65" s="102"/>
    </row>
    <row r="66" spans="2:14">
      <c r="B66" s="102"/>
      <c r="C66" s="102"/>
      <c r="D66" s="102" t="s">
        <v>975</v>
      </c>
      <c r="E66" s="102" t="s">
        <v>1019</v>
      </c>
      <c r="F66" s="102" t="s">
        <v>975</v>
      </c>
      <c r="G66" s="102" t="s">
        <v>976</v>
      </c>
      <c r="H66" s="102" t="s">
        <v>975</v>
      </c>
      <c r="I66" s="102" t="s">
        <v>976</v>
      </c>
      <c r="J66" s="102" t="s">
        <v>975</v>
      </c>
      <c r="K66" s="102" t="s">
        <v>976</v>
      </c>
      <c r="L66" s="102" t="s">
        <v>975</v>
      </c>
      <c r="M66" s="102" t="s">
        <v>975</v>
      </c>
      <c r="N66" s="102"/>
    </row>
    <row r="67" spans="2:14">
      <c r="B67" s="102">
        <v>1</v>
      </c>
      <c r="C67" s="102" t="s">
        <v>1020</v>
      </c>
      <c r="D67" s="102">
        <v>190</v>
      </c>
      <c r="E67" s="102">
        <v>18442500</v>
      </c>
      <c r="F67" s="102">
        <v>11</v>
      </c>
      <c r="G67" s="102">
        <v>10.199999999999999</v>
      </c>
      <c r="H67" s="102">
        <v>2</v>
      </c>
      <c r="I67" s="102">
        <v>2.4</v>
      </c>
      <c r="J67" s="102">
        <v>2</v>
      </c>
      <c r="K67" s="102">
        <v>2.4</v>
      </c>
      <c r="L67" s="102">
        <v>0</v>
      </c>
      <c r="M67" s="102">
        <v>9</v>
      </c>
      <c r="N67" s="102"/>
    </row>
    <row r="68" spans="2:14">
      <c r="B68" s="102">
        <v>2</v>
      </c>
      <c r="C68" s="102" t="s">
        <v>1021</v>
      </c>
      <c r="D68" s="102">
        <v>21</v>
      </c>
      <c r="E68" s="102">
        <v>2205750</v>
      </c>
      <c r="F68" s="102">
        <v>0</v>
      </c>
      <c r="G68" s="102">
        <v>0</v>
      </c>
      <c r="H68" s="102">
        <v>0</v>
      </c>
      <c r="I68" s="102">
        <v>0</v>
      </c>
      <c r="J68" s="102">
        <v>0</v>
      </c>
      <c r="K68" s="102">
        <v>0</v>
      </c>
      <c r="L68" s="102">
        <v>0</v>
      </c>
      <c r="M68" s="102">
        <v>0</v>
      </c>
      <c r="N68" s="102"/>
    </row>
    <row r="69" spans="2:14">
      <c r="B69" s="102">
        <v>3</v>
      </c>
      <c r="C69" s="102" t="s">
        <v>1022</v>
      </c>
      <c r="D69" s="102">
        <v>96</v>
      </c>
      <c r="E69" s="102">
        <v>9672000</v>
      </c>
      <c r="F69" s="102">
        <v>34</v>
      </c>
      <c r="G69" s="102">
        <v>34.199999999999996</v>
      </c>
      <c r="H69" s="102">
        <v>15</v>
      </c>
      <c r="I69" s="102">
        <v>13.870000000000001</v>
      </c>
      <c r="J69" s="102">
        <v>15</v>
      </c>
      <c r="K69" s="102">
        <v>13.870000000000001</v>
      </c>
      <c r="L69" s="102">
        <v>0</v>
      </c>
      <c r="M69" s="102">
        <v>19</v>
      </c>
      <c r="N69" s="102"/>
    </row>
    <row r="70" spans="2:14">
      <c r="B70" s="102">
        <v>4</v>
      </c>
      <c r="C70" s="102" t="s">
        <v>1023</v>
      </c>
      <c r="D70" s="102">
        <v>43</v>
      </c>
      <c r="E70" s="102">
        <v>4262250</v>
      </c>
      <c r="F70" s="102">
        <v>16</v>
      </c>
      <c r="G70" s="102">
        <v>48</v>
      </c>
      <c r="H70" s="102">
        <v>4</v>
      </c>
      <c r="I70" s="102">
        <v>12</v>
      </c>
      <c r="J70" s="102">
        <v>0</v>
      </c>
      <c r="K70" s="102">
        <v>0</v>
      </c>
      <c r="L70" s="102">
        <v>0</v>
      </c>
      <c r="M70" s="102">
        <v>12</v>
      </c>
      <c r="N70" s="102"/>
    </row>
    <row r="71" spans="2:14">
      <c r="B71" s="102">
        <v>5</v>
      </c>
      <c r="C71" s="102" t="s">
        <v>1024</v>
      </c>
      <c r="D71" s="102">
        <v>38</v>
      </c>
      <c r="E71" s="102">
        <v>3868500</v>
      </c>
      <c r="F71" s="102">
        <v>11</v>
      </c>
      <c r="G71" s="102">
        <v>10.199999999999999</v>
      </c>
      <c r="H71" s="102">
        <v>2</v>
      </c>
      <c r="I71" s="102">
        <v>2.4</v>
      </c>
      <c r="J71" s="102">
        <v>2</v>
      </c>
      <c r="K71" s="102">
        <v>2.4</v>
      </c>
      <c r="L71" s="102">
        <v>0</v>
      </c>
      <c r="M71" s="102">
        <v>9</v>
      </c>
      <c r="N71" s="102"/>
    </row>
    <row r="72" spans="2:14">
      <c r="B72" s="102">
        <v>6</v>
      </c>
      <c r="C72" s="102" t="s">
        <v>1025</v>
      </c>
      <c r="D72" s="102">
        <v>53</v>
      </c>
      <c r="E72" s="102">
        <v>6069750</v>
      </c>
      <c r="F72" s="102">
        <v>0</v>
      </c>
      <c r="G72" s="102">
        <v>0</v>
      </c>
      <c r="H72" s="102">
        <v>0</v>
      </c>
      <c r="I72" s="102">
        <v>0</v>
      </c>
      <c r="J72" s="102">
        <v>0</v>
      </c>
      <c r="K72" s="102">
        <v>0</v>
      </c>
      <c r="L72" s="102">
        <v>0</v>
      </c>
      <c r="M72" s="102">
        <v>0</v>
      </c>
      <c r="N72" s="102"/>
    </row>
    <row r="73" spans="2:14">
      <c r="B73" s="102">
        <v>7</v>
      </c>
      <c r="C73" s="102" t="s">
        <v>1026</v>
      </c>
      <c r="D73" s="102">
        <v>39</v>
      </c>
      <c r="E73" s="102">
        <v>4259250</v>
      </c>
      <c r="F73" s="102">
        <v>0</v>
      </c>
      <c r="G73" s="102">
        <v>0</v>
      </c>
      <c r="H73" s="102">
        <v>0</v>
      </c>
      <c r="I73" s="102">
        <v>0</v>
      </c>
      <c r="J73" s="102">
        <v>0</v>
      </c>
      <c r="K73" s="102">
        <v>0</v>
      </c>
      <c r="L73" s="102">
        <v>0</v>
      </c>
      <c r="M73" s="102">
        <v>0</v>
      </c>
      <c r="N73" s="102"/>
    </row>
    <row r="74" spans="2:14">
      <c r="B74" s="102">
        <v>8</v>
      </c>
      <c r="C74" s="102" t="s">
        <v>1027</v>
      </c>
      <c r="D74" s="102">
        <v>20</v>
      </c>
      <c r="E74" s="102">
        <v>2235000</v>
      </c>
      <c r="F74" s="102">
        <v>5</v>
      </c>
      <c r="G74" s="102">
        <v>15</v>
      </c>
      <c r="H74" s="102">
        <v>1</v>
      </c>
      <c r="I74" s="102">
        <v>3</v>
      </c>
      <c r="J74" s="102">
        <v>0</v>
      </c>
      <c r="K74" s="102">
        <v>0</v>
      </c>
      <c r="L74" s="102">
        <v>0</v>
      </c>
      <c r="M74" s="102">
        <v>4</v>
      </c>
      <c r="N74" s="102"/>
    </row>
    <row r="75" spans="2:14">
      <c r="B75" s="102">
        <v>9</v>
      </c>
      <c r="C75" s="102" t="s">
        <v>1028</v>
      </c>
      <c r="D75" s="102">
        <v>34</v>
      </c>
      <c r="E75" s="102">
        <v>3925500</v>
      </c>
      <c r="F75" s="102">
        <v>38</v>
      </c>
      <c r="G75" s="102">
        <v>114</v>
      </c>
      <c r="H75" s="102">
        <v>5</v>
      </c>
      <c r="I75" s="102">
        <v>5.7</v>
      </c>
      <c r="J75" s="102">
        <v>0</v>
      </c>
      <c r="K75" s="102">
        <v>0</v>
      </c>
      <c r="L75" s="102">
        <v>0</v>
      </c>
      <c r="M75" s="102">
        <v>33</v>
      </c>
      <c r="N75" s="102"/>
    </row>
    <row r="76" spans="2:14">
      <c r="B76" s="102">
        <v>10</v>
      </c>
      <c r="C76" s="102" t="s">
        <v>1029</v>
      </c>
      <c r="D76" s="102">
        <v>22</v>
      </c>
      <c r="E76" s="102">
        <v>2236500</v>
      </c>
      <c r="F76" s="102">
        <v>22</v>
      </c>
      <c r="G76" s="102">
        <v>66</v>
      </c>
      <c r="H76" s="102">
        <v>7</v>
      </c>
      <c r="I76" s="102">
        <v>16</v>
      </c>
      <c r="J76" s="102">
        <v>7</v>
      </c>
      <c r="K76" s="102">
        <v>0</v>
      </c>
      <c r="L76" s="102">
        <v>0</v>
      </c>
      <c r="M76" s="102">
        <v>15</v>
      </c>
      <c r="N76" s="102"/>
    </row>
    <row r="77" spans="2:14">
      <c r="B77" s="102">
        <v>11</v>
      </c>
      <c r="C77" s="102" t="s">
        <v>1030</v>
      </c>
      <c r="D77" s="102">
        <v>25</v>
      </c>
      <c r="E77" s="102">
        <v>2808750</v>
      </c>
      <c r="F77" s="102">
        <v>0</v>
      </c>
      <c r="G77" s="102">
        <v>0</v>
      </c>
      <c r="H77" s="102">
        <v>0</v>
      </c>
      <c r="I77" s="102">
        <v>0</v>
      </c>
      <c r="J77" s="102">
        <v>0</v>
      </c>
      <c r="K77" s="102">
        <v>0</v>
      </c>
      <c r="L77" s="102">
        <v>0</v>
      </c>
      <c r="M77" s="102">
        <v>0</v>
      </c>
      <c r="N77" s="102"/>
    </row>
    <row r="78" spans="2:14">
      <c r="B78" s="102">
        <v>12</v>
      </c>
      <c r="C78" s="102" t="s">
        <v>1031</v>
      </c>
      <c r="D78" s="102">
        <v>42</v>
      </c>
      <c r="E78" s="102">
        <v>4531500</v>
      </c>
      <c r="F78" s="102">
        <v>0</v>
      </c>
      <c r="G78" s="102">
        <v>0</v>
      </c>
      <c r="H78" s="102">
        <v>0</v>
      </c>
      <c r="I78" s="102">
        <v>0</v>
      </c>
      <c r="J78" s="102">
        <v>0</v>
      </c>
      <c r="K78" s="102">
        <v>0</v>
      </c>
      <c r="L78" s="102">
        <v>0</v>
      </c>
      <c r="M78" s="102">
        <v>0</v>
      </c>
      <c r="N78" s="102"/>
    </row>
    <row r="79" spans="2:14">
      <c r="B79" s="102">
        <v>13</v>
      </c>
      <c r="C79" s="102" t="s">
        <v>622</v>
      </c>
      <c r="D79" s="102">
        <v>48</v>
      </c>
      <c r="E79" s="102">
        <v>4656000</v>
      </c>
      <c r="F79" s="102">
        <v>47</v>
      </c>
      <c r="G79" s="102">
        <v>141</v>
      </c>
      <c r="H79" s="102">
        <v>7</v>
      </c>
      <c r="I79" s="102">
        <v>21</v>
      </c>
      <c r="J79" s="102">
        <v>0</v>
      </c>
      <c r="K79" s="102">
        <v>0</v>
      </c>
      <c r="L79" s="102">
        <v>0</v>
      </c>
      <c r="M79" s="102">
        <v>40</v>
      </c>
      <c r="N79" s="102"/>
    </row>
    <row r="80" spans="2:14">
      <c r="B80" s="102">
        <v>14</v>
      </c>
      <c r="C80" s="102" t="s">
        <v>1032</v>
      </c>
      <c r="D80" s="102">
        <v>40</v>
      </c>
      <c r="E80" s="102">
        <v>3930000</v>
      </c>
      <c r="F80" s="102">
        <v>40</v>
      </c>
      <c r="G80" s="102">
        <v>120</v>
      </c>
      <c r="H80" s="102">
        <v>3</v>
      </c>
      <c r="I80" s="102">
        <v>9</v>
      </c>
      <c r="J80" s="102">
        <v>0</v>
      </c>
      <c r="K80" s="102">
        <v>0</v>
      </c>
      <c r="L80" s="102">
        <v>0</v>
      </c>
      <c r="M80" s="102">
        <v>37</v>
      </c>
      <c r="N80" s="102"/>
    </row>
    <row r="81" spans="2:14">
      <c r="B81" s="102">
        <v>15</v>
      </c>
      <c r="C81" s="102" t="s">
        <v>1033</v>
      </c>
      <c r="D81" s="102">
        <v>21</v>
      </c>
      <c r="E81" s="102">
        <v>2145750</v>
      </c>
      <c r="F81" s="102">
        <v>14</v>
      </c>
      <c r="G81" s="102">
        <v>42</v>
      </c>
      <c r="H81" s="102">
        <v>1</v>
      </c>
      <c r="I81" s="102">
        <v>2</v>
      </c>
      <c r="J81" s="102">
        <v>0</v>
      </c>
      <c r="K81" s="102">
        <v>0</v>
      </c>
      <c r="L81" s="102">
        <v>0</v>
      </c>
      <c r="M81" s="102">
        <v>13</v>
      </c>
      <c r="N81" s="102"/>
    </row>
    <row r="82" spans="2:14">
      <c r="B82" s="102">
        <v>16</v>
      </c>
      <c r="C82" s="102" t="s">
        <v>1034</v>
      </c>
      <c r="D82" s="102">
        <v>52</v>
      </c>
      <c r="E82" s="102">
        <v>5319000</v>
      </c>
      <c r="F82" s="102">
        <v>5</v>
      </c>
      <c r="G82" s="102">
        <v>15</v>
      </c>
      <c r="H82" s="102">
        <v>3</v>
      </c>
      <c r="I82" s="102">
        <v>6</v>
      </c>
      <c r="J82" s="102">
        <v>0</v>
      </c>
      <c r="K82" s="102">
        <v>0</v>
      </c>
      <c r="L82" s="102">
        <v>0</v>
      </c>
      <c r="M82" s="102">
        <v>2</v>
      </c>
      <c r="N82" s="102"/>
    </row>
    <row r="83" spans="2:14">
      <c r="B83" s="102">
        <v>17</v>
      </c>
      <c r="C83" s="102" t="s">
        <v>1035</v>
      </c>
      <c r="D83" s="102">
        <v>31</v>
      </c>
      <c r="E83" s="102">
        <v>3113250</v>
      </c>
      <c r="F83" s="102">
        <v>22</v>
      </c>
      <c r="G83" s="102">
        <v>66</v>
      </c>
      <c r="H83" s="102">
        <v>6</v>
      </c>
      <c r="I83" s="102">
        <v>4.3499999999999996</v>
      </c>
      <c r="J83" s="102">
        <v>22</v>
      </c>
      <c r="K83" s="102">
        <v>66</v>
      </c>
      <c r="L83" s="102">
        <v>0</v>
      </c>
      <c r="M83" s="102">
        <v>16</v>
      </c>
      <c r="N83" s="102"/>
    </row>
    <row r="84" spans="2:14">
      <c r="B84" s="102">
        <v>18</v>
      </c>
      <c r="C84" s="102" t="s">
        <v>1036</v>
      </c>
      <c r="D84" s="102">
        <v>33</v>
      </c>
      <c r="E84" s="102">
        <v>3414750</v>
      </c>
      <c r="F84" s="102">
        <v>5</v>
      </c>
      <c r="G84" s="102">
        <v>0</v>
      </c>
      <c r="H84" s="102">
        <v>3</v>
      </c>
      <c r="I84" s="102">
        <v>2.1</v>
      </c>
      <c r="J84" s="102">
        <v>0</v>
      </c>
      <c r="K84" s="102">
        <v>0</v>
      </c>
      <c r="L84" s="102">
        <v>0</v>
      </c>
      <c r="M84" s="102">
        <v>2</v>
      </c>
      <c r="N84" s="102"/>
    </row>
    <row r="85" spans="2:14">
      <c r="B85" s="102">
        <v>19</v>
      </c>
      <c r="C85" s="102" t="s">
        <v>1037</v>
      </c>
      <c r="D85" s="102">
        <v>32</v>
      </c>
      <c r="E85" s="102">
        <v>3444000</v>
      </c>
      <c r="F85" s="102">
        <v>0</v>
      </c>
      <c r="G85" s="102">
        <v>0</v>
      </c>
      <c r="H85" s="102">
        <v>0</v>
      </c>
      <c r="I85" s="102">
        <v>0</v>
      </c>
      <c r="J85" s="102">
        <v>0</v>
      </c>
      <c r="K85" s="102">
        <v>0</v>
      </c>
      <c r="L85" s="102">
        <v>0</v>
      </c>
      <c r="M85" s="102">
        <v>0</v>
      </c>
      <c r="N85" s="102"/>
    </row>
    <row r="86" spans="2:14">
      <c r="B86" s="102">
        <v>20</v>
      </c>
      <c r="C86" s="102" t="s">
        <v>1038</v>
      </c>
      <c r="D86" s="102">
        <v>29</v>
      </c>
      <c r="E86" s="102">
        <v>3111750</v>
      </c>
      <c r="F86" s="102">
        <v>0</v>
      </c>
      <c r="G86" s="102">
        <v>0</v>
      </c>
      <c r="H86" s="102">
        <v>0</v>
      </c>
      <c r="I86" s="102">
        <v>0</v>
      </c>
      <c r="J86" s="102">
        <v>0</v>
      </c>
      <c r="K86" s="102">
        <v>0</v>
      </c>
      <c r="L86" s="102">
        <v>0</v>
      </c>
      <c r="M86" s="102">
        <v>0</v>
      </c>
      <c r="N86" s="102"/>
    </row>
    <row r="87" spans="2:14">
      <c r="B87" s="102">
        <v>21</v>
      </c>
      <c r="C87" s="102" t="s">
        <v>1039</v>
      </c>
      <c r="D87" s="102">
        <v>15</v>
      </c>
      <c r="E87" s="102">
        <v>1541250</v>
      </c>
      <c r="F87" s="102">
        <v>10</v>
      </c>
      <c r="G87" s="102">
        <v>15.9</v>
      </c>
      <c r="H87" s="102">
        <v>10</v>
      </c>
      <c r="I87" s="102">
        <v>15.9</v>
      </c>
      <c r="J87" s="102">
        <v>0</v>
      </c>
      <c r="K87" s="102">
        <v>0</v>
      </c>
      <c r="L87" s="102">
        <v>0</v>
      </c>
      <c r="M87" s="102">
        <v>0</v>
      </c>
      <c r="N87" s="102"/>
    </row>
    <row r="88" spans="2:14">
      <c r="B88" s="102">
        <v>22</v>
      </c>
      <c r="C88" s="102" t="s">
        <v>1040</v>
      </c>
      <c r="D88" s="102">
        <v>33</v>
      </c>
      <c r="E88" s="102">
        <v>3234750</v>
      </c>
      <c r="F88" s="102">
        <v>18</v>
      </c>
      <c r="G88" s="102">
        <v>54</v>
      </c>
      <c r="H88" s="102">
        <v>0</v>
      </c>
      <c r="I88" s="102">
        <v>0</v>
      </c>
      <c r="J88" s="102">
        <v>0</v>
      </c>
      <c r="K88" s="102">
        <v>0</v>
      </c>
      <c r="L88" s="102">
        <v>0</v>
      </c>
      <c r="M88" s="102">
        <v>18</v>
      </c>
      <c r="N88" s="102"/>
    </row>
    <row r="89" spans="2:14">
      <c r="B89" s="102">
        <v>23</v>
      </c>
      <c r="C89" s="102" t="s">
        <v>1041</v>
      </c>
      <c r="D89" s="102">
        <v>63</v>
      </c>
      <c r="E89" s="102">
        <v>6737250</v>
      </c>
      <c r="F89" s="102">
        <v>13</v>
      </c>
      <c r="G89" s="102">
        <v>39</v>
      </c>
      <c r="H89" s="102">
        <v>2</v>
      </c>
      <c r="I89" s="102">
        <v>6</v>
      </c>
      <c r="J89" s="102">
        <v>0</v>
      </c>
      <c r="K89" s="102">
        <v>0</v>
      </c>
      <c r="L89" s="102">
        <v>0</v>
      </c>
      <c r="M89" s="102">
        <v>11</v>
      </c>
      <c r="N89" s="102"/>
    </row>
    <row r="90" spans="2:14">
      <c r="B90" s="102">
        <v>24</v>
      </c>
      <c r="C90" s="102" t="s">
        <v>1042</v>
      </c>
      <c r="D90" s="102">
        <v>44</v>
      </c>
      <c r="E90" s="102">
        <v>5013000</v>
      </c>
      <c r="F90" s="102">
        <v>0</v>
      </c>
      <c r="G90" s="102">
        <v>0</v>
      </c>
      <c r="H90" s="102">
        <v>0</v>
      </c>
      <c r="I90" s="102">
        <v>0</v>
      </c>
      <c r="J90" s="102">
        <v>0</v>
      </c>
      <c r="K90" s="102">
        <v>0</v>
      </c>
      <c r="L90" s="102">
        <v>0</v>
      </c>
      <c r="M90" s="102">
        <v>0</v>
      </c>
      <c r="N90" s="102"/>
    </row>
    <row r="91" spans="2:14">
      <c r="B91" s="102">
        <v>25</v>
      </c>
      <c r="C91" s="102" t="s">
        <v>1043</v>
      </c>
      <c r="D91" s="102">
        <v>23</v>
      </c>
      <c r="E91" s="102">
        <v>2327250</v>
      </c>
      <c r="F91" s="102">
        <v>142</v>
      </c>
      <c r="G91" s="102">
        <v>0</v>
      </c>
      <c r="H91" s="102">
        <v>13</v>
      </c>
      <c r="I91" s="102" t="s">
        <v>779</v>
      </c>
      <c r="J91" s="102">
        <v>0</v>
      </c>
      <c r="K91" s="102" t="s">
        <v>779</v>
      </c>
      <c r="L91" s="102">
        <v>0</v>
      </c>
      <c r="M91" s="102">
        <v>129</v>
      </c>
      <c r="N91" s="102"/>
    </row>
    <row r="92" spans="2:14">
      <c r="B92" s="102">
        <v>26</v>
      </c>
      <c r="C92" s="102" t="s">
        <v>1044</v>
      </c>
      <c r="D92" s="102">
        <v>35</v>
      </c>
      <c r="E92" s="102">
        <v>3536250</v>
      </c>
      <c r="F92" s="102">
        <v>0</v>
      </c>
      <c r="G92" s="102">
        <v>0</v>
      </c>
      <c r="H92" s="102">
        <v>0</v>
      </c>
      <c r="I92" s="102">
        <v>0</v>
      </c>
      <c r="J92" s="102">
        <v>0</v>
      </c>
      <c r="K92" s="102">
        <v>0</v>
      </c>
      <c r="L92" s="102">
        <v>0</v>
      </c>
      <c r="M92" s="102">
        <v>0</v>
      </c>
      <c r="N92" s="102"/>
    </row>
    <row r="93" spans="2:14">
      <c r="B93" s="102">
        <v>27</v>
      </c>
      <c r="C93" s="102" t="s">
        <v>1045</v>
      </c>
      <c r="D93" s="102">
        <v>53</v>
      </c>
      <c r="E93" s="102">
        <v>5589750</v>
      </c>
      <c r="F93" s="102">
        <v>46</v>
      </c>
      <c r="G93" s="102">
        <v>89.4</v>
      </c>
      <c r="H93" s="102">
        <v>1</v>
      </c>
      <c r="I93" s="102">
        <v>0.9</v>
      </c>
      <c r="J93" s="102">
        <v>1</v>
      </c>
      <c r="K93" s="102">
        <v>0.9</v>
      </c>
      <c r="L93" s="102">
        <v>0</v>
      </c>
      <c r="M93" s="102">
        <v>45</v>
      </c>
      <c r="N93" s="102"/>
    </row>
    <row r="94" spans="2:14">
      <c r="B94" s="102">
        <v>28</v>
      </c>
      <c r="C94" s="102" t="s">
        <v>1046</v>
      </c>
      <c r="D94" s="102">
        <v>31</v>
      </c>
      <c r="E94" s="102">
        <v>2993250</v>
      </c>
      <c r="F94" s="102">
        <v>30</v>
      </c>
      <c r="G94" s="102">
        <v>90</v>
      </c>
      <c r="H94" s="102">
        <v>24</v>
      </c>
      <c r="I94" s="102">
        <v>53.5</v>
      </c>
      <c r="J94" s="102">
        <v>9</v>
      </c>
      <c r="K94" s="102">
        <v>21.5</v>
      </c>
      <c r="L94" s="102">
        <v>1</v>
      </c>
      <c r="M94" s="102">
        <v>5</v>
      </c>
      <c r="N94" s="102"/>
    </row>
    <row r="95" spans="2:14">
      <c r="B95" s="102">
        <v>29</v>
      </c>
      <c r="C95" s="102" t="s">
        <v>1047</v>
      </c>
      <c r="D95" s="102">
        <v>27</v>
      </c>
      <c r="E95" s="102">
        <v>2630250</v>
      </c>
      <c r="F95" s="102">
        <v>32</v>
      </c>
      <c r="G95" s="102">
        <v>96</v>
      </c>
      <c r="H95" s="102">
        <v>3</v>
      </c>
      <c r="I95" s="102">
        <v>8</v>
      </c>
      <c r="J95" s="102">
        <v>0</v>
      </c>
      <c r="K95" s="102">
        <v>0</v>
      </c>
      <c r="L95" s="102">
        <v>0</v>
      </c>
      <c r="M95" s="102">
        <v>29</v>
      </c>
      <c r="N95" s="102"/>
    </row>
    <row r="96" spans="2:14">
      <c r="B96" s="102">
        <v>30</v>
      </c>
      <c r="C96" s="102" t="s">
        <v>1048</v>
      </c>
      <c r="D96" s="102">
        <v>26</v>
      </c>
      <c r="E96" s="102">
        <v>2839500</v>
      </c>
      <c r="F96" s="102">
        <v>19</v>
      </c>
      <c r="G96" s="102">
        <v>57</v>
      </c>
      <c r="H96" s="102">
        <v>5</v>
      </c>
      <c r="I96" s="102">
        <v>10.6</v>
      </c>
      <c r="J96" s="102">
        <v>5</v>
      </c>
      <c r="K96" s="102">
        <v>7.2</v>
      </c>
      <c r="L96" s="102">
        <v>0</v>
      </c>
      <c r="M96" s="102">
        <v>14</v>
      </c>
      <c r="N96" s="102"/>
    </row>
    <row r="97" spans="2:14">
      <c r="B97" s="102" t="s">
        <v>66</v>
      </c>
      <c r="C97" s="102"/>
      <c r="D97" s="102">
        <v>1259</v>
      </c>
      <c r="E97" s="102">
        <v>130094250</v>
      </c>
      <c r="F97" s="102">
        <v>580</v>
      </c>
      <c r="G97" s="102">
        <v>1122.9000000000001</v>
      </c>
      <c r="H97" s="102">
        <v>117</v>
      </c>
      <c r="I97" s="102">
        <v>194.72</v>
      </c>
      <c r="J97" s="102">
        <v>63</v>
      </c>
      <c r="K97" s="102">
        <v>114.27000000000001</v>
      </c>
      <c r="L97" s="102">
        <v>1</v>
      </c>
      <c r="M97" s="102">
        <v>462</v>
      </c>
      <c r="N97" s="102"/>
    </row>
  </sheetData>
  <mergeCells count="7">
    <mergeCell ref="B61:N61"/>
    <mergeCell ref="A1:L1"/>
    <mergeCell ref="A2:L2"/>
    <mergeCell ref="A3:L3"/>
    <mergeCell ref="E6:F6"/>
    <mergeCell ref="G6:H6"/>
    <mergeCell ref="B59:L5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N17" sqref="N17"/>
    </sheetView>
  </sheetViews>
  <sheetFormatPr defaultRowHeight="15"/>
  <cols>
    <col min="2" max="2" width="16.5703125" customWidth="1"/>
    <col min="4" max="4" width="14.42578125" customWidth="1"/>
    <col min="6" max="6" width="11.7109375" customWidth="1"/>
    <col min="8" max="8" width="13.5703125" customWidth="1"/>
    <col min="9" max="9" width="17.140625" customWidth="1"/>
    <col min="10" max="10" width="17.85546875" customWidth="1"/>
  </cols>
  <sheetData>
    <row r="1" spans="1:10" ht="23.25">
      <c r="A1" s="725" t="s">
        <v>1049</v>
      </c>
      <c r="B1" s="726"/>
      <c r="C1" s="726"/>
      <c r="D1" s="726"/>
      <c r="E1" s="726"/>
      <c r="F1" s="726"/>
      <c r="G1" s="726"/>
      <c r="H1" s="726"/>
      <c r="I1" s="726"/>
      <c r="J1" s="727"/>
    </row>
    <row r="2" spans="1:10" ht="18.75">
      <c r="A2" s="728"/>
      <c r="B2" s="728"/>
      <c r="C2" s="729" t="s">
        <v>1050</v>
      </c>
      <c r="D2" s="730"/>
      <c r="E2" s="729" t="s">
        <v>1051</v>
      </c>
      <c r="F2" s="730"/>
      <c r="G2" s="729" t="s">
        <v>1052</v>
      </c>
      <c r="H2" s="730"/>
      <c r="I2" s="729" t="s">
        <v>66</v>
      </c>
      <c r="J2" s="730"/>
    </row>
    <row r="3" spans="1:10" ht="37.5">
      <c r="A3" s="731" t="s">
        <v>1053</v>
      </c>
      <c r="B3" s="731" t="s">
        <v>569</v>
      </c>
      <c r="C3" s="732" t="s">
        <v>1054</v>
      </c>
      <c r="D3" s="731" t="s">
        <v>936</v>
      </c>
      <c r="E3" s="732" t="s">
        <v>1054</v>
      </c>
      <c r="F3" s="731" t="s">
        <v>936</v>
      </c>
      <c r="G3" s="732" t="s">
        <v>1054</v>
      </c>
      <c r="H3" s="731" t="s">
        <v>936</v>
      </c>
      <c r="I3" s="732" t="s">
        <v>1054</v>
      </c>
      <c r="J3" s="731" t="s">
        <v>936</v>
      </c>
    </row>
    <row r="4" spans="1:10" ht="17.25">
      <c r="A4" s="733">
        <v>1</v>
      </c>
      <c r="B4" s="734" t="s">
        <v>1055</v>
      </c>
      <c r="C4" s="733">
        <v>41</v>
      </c>
      <c r="D4" s="735">
        <v>40.5</v>
      </c>
      <c r="E4" s="733">
        <v>0</v>
      </c>
      <c r="F4" s="735">
        <v>0</v>
      </c>
      <c r="G4" s="733">
        <v>0</v>
      </c>
      <c r="H4" s="735">
        <v>0</v>
      </c>
      <c r="I4" s="733">
        <f>+C4</f>
        <v>41</v>
      </c>
      <c r="J4" s="735">
        <v>40.5</v>
      </c>
    </row>
    <row r="5" spans="1:10" ht="17.25">
      <c r="A5" s="733">
        <v>2</v>
      </c>
      <c r="B5" s="734" t="s">
        <v>1056</v>
      </c>
      <c r="C5" s="733">
        <v>19</v>
      </c>
      <c r="D5" s="735">
        <v>48.5</v>
      </c>
      <c r="E5" s="733">
        <v>10</v>
      </c>
      <c r="F5" s="735">
        <v>10</v>
      </c>
      <c r="G5" s="733">
        <v>20</v>
      </c>
      <c r="H5" s="735">
        <v>70</v>
      </c>
      <c r="I5" s="733">
        <f>+C5+E5+G5</f>
        <v>49</v>
      </c>
      <c r="J5" s="735">
        <f>+D5+F5+H5</f>
        <v>128.5</v>
      </c>
    </row>
    <row r="6" spans="1:10" ht="17.25">
      <c r="A6" s="733">
        <v>3</v>
      </c>
      <c r="B6" s="734" t="s">
        <v>1022</v>
      </c>
      <c r="C6" s="733">
        <v>132</v>
      </c>
      <c r="D6" s="735">
        <v>122.5</v>
      </c>
      <c r="E6" s="733">
        <v>6</v>
      </c>
      <c r="F6" s="735">
        <v>6</v>
      </c>
      <c r="G6" s="733">
        <v>19</v>
      </c>
      <c r="H6" s="735">
        <v>38</v>
      </c>
      <c r="I6" s="733">
        <f>+C6+E6+G6</f>
        <v>157</v>
      </c>
      <c r="J6" s="735">
        <f>+D6+F6+H6</f>
        <v>166.5</v>
      </c>
    </row>
    <row r="7" spans="1:10" ht="17.25">
      <c r="A7" s="733">
        <v>4</v>
      </c>
      <c r="B7" s="734" t="s">
        <v>1057</v>
      </c>
      <c r="C7" s="733">
        <v>39</v>
      </c>
      <c r="D7" s="735">
        <v>42.5</v>
      </c>
      <c r="E7" s="733">
        <v>77</v>
      </c>
      <c r="F7" s="735">
        <v>100.5</v>
      </c>
      <c r="G7" s="733">
        <v>0</v>
      </c>
      <c r="H7" s="735">
        <v>0</v>
      </c>
      <c r="I7" s="733">
        <f>+C7+E7</f>
        <v>116</v>
      </c>
      <c r="J7" s="735">
        <f>+D7+F7</f>
        <v>143</v>
      </c>
    </row>
    <row r="8" spans="1:10" ht="17.25">
      <c r="A8" s="733">
        <v>5</v>
      </c>
      <c r="B8" s="734" t="s">
        <v>1058</v>
      </c>
      <c r="C8" s="733">
        <v>875</v>
      </c>
      <c r="D8" s="735">
        <v>820.5</v>
      </c>
      <c r="E8" s="733">
        <v>9</v>
      </c>
      <c r="F8" s="735">
        <v>13.5</v>
      </c>
      <c r="G8" s="733">
        <v>68</v>
      </c>
      <c r="H8" s="735">
        <v>148</v>
      </c>
      <c r="I8" s="733">
        <f>+C8+E8+G8</f>
        <v>952</v>
      </c>
      <c r="J8" s="735">
        <f>+D8+F8+H8</f>
        <v>982</v>
      </c>
    </row>
    <row r="9" spans="1:10" ht="17.25">
      <c r="A9" s="733">
        <v>6</v>
      </c>
      <c r="B9" s="734" t="s">
        <v>1026</v>
      </c>
      <c r="C9" s="733">
        <v>62</v>
      </c>
      <c r="D9" s="735">
        <v>51</v>
      </c>
      <c r="E9" s="733">
        <v>1</v>
      </c>
      <c r="F9" s="735">
        <v>1</v>
      </c>
      <c r="G9" s="733">
        <v>1</v>
      </c>
      <c r="H9" s="735">
        <v>2</v>
      </c>
      <c r="I9" s="733">
        <v>64</v>
      </c>
      <c r="J9" s="735">
        <f>+D9+F9+H9</f>
        <v>54</v>
      </c>
    </row>
    <row r="10" spans="1:10" ht="17.25">
      <c r="A10" s="733">
        <v>7</v>
      </c>
      <c r="B10" s="734" t="s">
        <v>1027</v>
      </c>
      <c r="C10" s="733">
        <v>33</v>
      </c>
      <c r="D10" s="735">
        <v>42.5</v>
      </c>
      <c r="E10" s="733">
        <v>0</v>
      </c>
      <c r="F10" s="735">
        <v>0</v>
      </c>
      <c r="G10" s="733">
        <v>0</v>
      </c>
      <c r="H10" s="735">
        <v>0</v>
      </c>
      <c r="I10" s="733">
        <v>33</v>
      </c>
      <c r="J10" s="735">
        <v>42.5</v>
      </c>
    </row>
    <row r="11" spans="1:10" ht="17.25">
      <c r="A11" s="733">
        <v>8</v>
      </c>
      <c r="B11" s="734" t="s">
        <v>1030</v>
      </c>
      <c r="C11" s="733">
        <v>217</v>
      </c>
      <c r="D11" s="735">
        <v>192.75</v>
      </c>
      <c r="E11" s="733">
        <v>0</v>
      </c>
      <c r="F11" s="735">
        <v>0</v>
      </c>
      <c r="G11" s="733">
        <v>0</v>
      </c>
      <c r="H11" s="735">
        <v>0</v>
      </c>
      <c r="I11" s="733">
        <f>+C11+G11</f>
        <v>217</v>
      </c>
      <c r="J11" s="735">
        <f>+D11+H11</f>
        <v>192.75</v>
      </c>
    </row>
    <row r="12" spans="1:10" ht="17.25">
      <c r="A12" s="733">
        <v>9</v>
      </c>
      <c r="B12" s="734" t="s">
        <v>1029</v>
      </c>
      <c r="C12" s="733">
        <v>18</v>
      </c>
      <c r="D12" s="735">
        <v>19</v>
      </c>
      <c r="E12" s="733">
        <v>0</v>
      </c>
      <c r="F12" s="735">
        <v>0</v>
      </c>
      <c r="G12" s="733">
        <v>0</v>
      </c>
      <c r="H12" s="735">
        <v>0</v>
      </c>
      <c r="I12" s="733">
        <v>18</v>
      </c>
      <c r="J12" s="735">
        <v>19</v>
      </c>
    </row>
    <row r="13" spans="1:10" ht="17.25">
      <c r="A13" s="733">
        <v>10</v>
      </c>
      <c r="B13" s="734" t="s">
        <v>1028</v>
      </c>
      <c r="C13" s="733">
        <v>38</v>
      </c>
      <c r="D13" s="735">
        <v>34</v>
      </c>
      <c r="E13" s="733">
        <v>0</v>
      </c>
      <c r="F13" s="735">
        <v>0</v>
      </c>
      <c r="G13" s="733">
        <v>0</v>
      </c>
      <c r="H13" s="735">
        <v>0</v>
      </c>
      <c r="I13" s="733">
        <v>38</v>
      </c>
      <c r="J13" s="735">
        <v>34</v>
      </c>
    </row>
    <row r="14" spans="1:10" ht="17.25">
      <c r="A14" s="733">
        <v>11</v>
      </c>
      <c r="B14" s="736" t="s">
        <v>1059</v>
      </c>
      <c r="C14" s="733">
        <v>17</v>
      </c>
      <c r="D14" s="735">
        <v>13.5</v>
      </c>
      <c r="E14" s="733">
        <v>0</v>
      </c>
      <c r="F14" s="735">
        <v>0</v>
      </c>
      <c r="G14" s="733">
        <v>0</v>
      </c>
      <c r="H14" s="735">
        <v>0</v>
      </c>
      <c r="I14" s="733">
        <v>17</v>
      </c>
      <c r="J14" s="735">
        <v>13.5</v>
      </c>
    </row>
    <row r="15" spans="1:10" ht="17.25">
      <c r="A15" s="733">
        <v>12</v>
      </c>
      <c r="B15" s="734" t="s">
        <v>1060</v>
      </c>
      <c r="C15" s="733">
        <v>43</v>
      </c>
      <c r="D15" s="735">
        <v>67.5</v>
      </c>
      <c r="E15" s="733">
        <v>245</v>
      </c>
      <c r="F15" s="735">
        <v>273</v>
      </c>
      <c r="G15" s="733">
        <v>7</v>
      </c>
      <c r="H15" s="735">
        <v>14</v>
      </c>
      <c r="I15" s="733">
        <f>+C15+E15+G15</f>
        <v>295</v>
      </c>
      <c r="J15" s="735">
        <f>+D15+F15+H15</f>
        <v>354.5</v>
      </c>
    </row>
    <row r="16" spans="1:10" ht="17.25">
      <c r="A16" s="733">
        <v>13</v>
      </c>
      <c r="B16" s="734" t="s">
        <v>1032</v>
      </c>
      <c r="C16" s="733">
        <v>100</v>
      </c>
      <c r="D16" s="735">
        <v>199</v>
      </c>
      <c r="E16" s="733">
        <v>0</v>
      </c>
      <c r="F16" s="735">
        <v>0</v>
      </c>
      <c r="G16" s="733">
        <v>4</v>
      </c>
      <c r="H16" s="735">
        <v>4</v>
      </c>
      <c r="I16" s="733">
        <f>+C16+G16</f>
        <v>104</v>
      </c>
      <c r="J16" s="735">
        <f>+D16+H16</f>
        <v>203</v>
      </c>
    </row>
    <row r="17" spans="1:10" ht="17.25">
      <c r="A17" s="733">
        <v>14</v>
      </c>
      <c r="B17" s="734" t="s">
        <v>1033</v>
      </c>
      <c r="C17" s="733">
        <v>36</v>
      </c>
      <c r="D17" s="735">
        <v>31.5</v>
      </c>
      <c r="E17" s="733">
        <v>0</v>
      </c>
      <c r="F17" s="735">
        <v>0</v>
      </c>
      <c r="G17" s="733">
        <v>0</v>
      </c>
      <c r="H17" s="735">
        <v>0</v>
      </c>
      <c r="I17" s="733">
        <v>36</v>
      </c>
      <c r="J17" s="735">
        <v>31.5</v>
      </c>
    </row>
    <row r="18" spans="1:10" ht="17.25">
      <c r="A18" s="733">
        <v>15</v>
      </c>
      <c r="B18" s="734" t="s">
        <v>1061</v>
      </c>
      <c r="C18" s="733">
        <v>41</v>
      </c>
      <c r="D18" s="735">
        <v>32</v>
      </c>
      <c r="E18" s="733">
        <v>0</v>
      </c>
      <c r="F18" s="735">
        <v>0</v>
      </c>
      <c r="G18" s="733">
        <v>0</v>
      </c>
      <c r="H18" s="735">
        <v>0</v>
      </c>
      <c r="I18" s="733">
        <v>41</v>
      </c>
      <c r="J18" s="735">
        <v>32</v>
      </c>
    </row>
    <row r="19" spans="1:10" ht="17.25">
      <c r="A19" s="733">
        <v>16</v>
      </c>
      <c r="B19" s="734" t="s">
        <v>1062</v>
      </c>
      <c r="C19" s="733">
        <v>12</v>
      </c>
      <c r="D19" s="735">
        <v>18</v>
      </c>
      <c r="E19" s="733">
        <v>0</v>
      </c>
      <c r="F19" s="735">
        <v>0</v>
      </c>
      <c r="G19" s="733">
        <v>0</v>
      </c>
      <c r="H19" s="735">
        <v>0</v>
      </c>
      <c r="I19" s="733">
        <v>12</v>
      </c>
      <c r="J19" s="735">
        <v>18</v>
      </c>
    </row>
    <row r="20" spans="1:10" ht="17.25">
      <c r="A20" s="733">
        <v>17</v>
      </c>
      <c r="B20" s="734" t="s">
        <v>1034</v>
      </c>
      <c r="C20" s="733">
        <v>102</v>
      </c>
      <c r="D20" s="735">
        <v>98</v>
      </c>
      <c r="E20" s="733">
        <v>214</v>
      </c>
      <c r="F20" s="735">
        <v>230</v>
      </c>
      <c r="G20" s="733">
        <v>0</v>
      </c>
      <c r="H20" s="735">
        <v>0</v>
      </c>
      <c r="I20" s="733">
        <f>+C20+E20</f>
        <v>316</v>
      </c>
      <c r="J20" s="735">
        <v>328</v>
      </c>
    </row>
    <row r="21" spans="1:10" ht="17.25">
      <c r="A21" s="733">
        <v>18</v>
      </c>
      <c r="B21" s="734" t="s">
        <v>1039</v>
      </c>
      <c r="C21" s="733">
        <v>18</v>
      </c>
      <c r="D21" s="735">
        <v>14</v>
      </c>
      <c r="E21" s="733">
        <v>0</v>
      </c>
      <c r="F21" s="735">
        <v>0</v>
      </c>
      <c r="G21" s="733">
        <v>0</v>
      </c>
      <c r="H21" s="735">
        <v>0</v>
      </c>
      <c r="I21" s="733">
        <v>18</v>
      </c>
      <c r="J21" s="735">
        <v>14</v>
      </c>
    </row>
    <row r="22" spans="1:10" ht="17.25">
      <c r="A22" s="733">
        <v>19</v>
      </c>
      <c r="B22" s="734" t="s">
        <v>1037</v>
      </c>
      <c r="C22" s="733">
        <v>193</v>
      </c>
      <c r="D22" s="735">
        <v>278</v>
      </c>
      <c r="E22" s="733">
        <v>171</v>
      </c>
      <c r="F22" s="735">
        <v>130.5</v>
      </c>
      <c r="G22" s="733">
        <v>21</v>
      </c>
      <c r="H22" s="735">
        <v>42</v>
      </c>
      <c r="I22" s="733">
        <f>+C22+E22+G22</f>
        <v>385</v>
      </c>
      <c r="J22" s="735">
        <f>+D22+F22+H22</f>
        <v>450.5</v>
      </c>
    </row>
    <row r="23" spans="1:10" ht="17.25">
      <c r="A23" s="733">
        <v>20</v>
      </c>
      <c r="B23" s="734" t="s">
        <v>1063</v>
      </c>
      <c r="C23" s="733">
        <v>36</v>
      </c>
      <c r="D23" s="735">
        <v>34</v>
      </c>
      <c r="E23" s="733">
        <v>0</v>
      </c>
      <c r="F23" s="735">
        <v>0</v>
      </c>
      <c r="G23" s="733">
        <v>0</v>
      </c>
      <c r="H23" s="735">
        <v>0</v>
      </c>
      <c r="I23" s="733">
        <v>36</v>
      </c>
      <c r="J23" s="735">
        <v>34</v>
      </c>
    </row>
    <row r="24" spans="1:10" ht="17.25">
      <c r="A24" s="733">
        <v>21</v>
      </c>
      <c r="B24" s="734" t="s">
        <v>1040</v>
      </c>
      <c r="C24" s="733">
        <v>107</v>
      </c>
      <c r="D24" s="735">
        <v>90.5</v>
      </c>
      <c r="E24" s="733">
        <v>19</v>
      </c>
      <c r="F24" s="735">
        <v>24</v>
      </c>
      <c r="G24" s="733">
        <v>29</v>
      </c>
      <c r="H24" s="735">
        <v>67</v>
      </c>
      <c r="I24" s="733">
        <f t="shared" ref="I24:J26" si="0">+C24+E24+G24</f>
        <v>155</v>
      </c>
      <c r="J24" s="735">
        <f t="shared" si="0"/>
        <v>181.5</v>
      </c>
    </row>
    <row r="25" spans="1:10" ht="17.25">
      <c r="A25" s="733">
        <v>22</v>
      </c>
      <c r="B25" s="734" t="s">
        <v>1064</v>
      </c>
      <c r="C25" s="733">
        <v>272</v>
      </c>
      <c r="D25" s="735">
        <v>278</v>
      </c>
      <c r="E25" s="733">
        <v>211</v>
      </c>
      <c r="F25" s="735">
        <v>320.5</v>
      </c>
      <c r="G25" s="733">
        <v>40</v>
      </c>
      <c r="H25" s="735">
        <v>92</v>
      </c>
      <c r="I25" s="733">
        <f t="shared" si="0"/>
        <v>523</v>
      </c>
      <c r="J25" s="735">
        <f t="shared" si="0"/>
        <v>690.5</v>
      </c>
    </row>
    <row r="26" spans="1:10" ht="17.25">
      <c r="A26" s="733">
        <v>23</v>
      </c>
      <c r="B26" s="734" t="s">
        <v>1042</v>
      </c>
      <c r="C26" s="733">
        <v>20</v>
      </c>
      <c r="D26" s="735">
        <v>59</v>
      </c>
      <c r="E26" s="733">
        <v>22</v>
      </c>
      <c r="F26" s="735">
        <v>22</v>
      </c>
      <c r="G26" s="733">
        <v>46</v>
      </c>
      <c r="H26" s="735">
        <v>98</v>
      </c>
      <c r="I26" s="733">
        <f t="shared" si="0"/>
        <v>88</v>
      </c>
      <c r="J26" s="735">
        <f t="shared" si="0"/>
        <v>179</v>
      </c>
    </row>
    <row r="27" spans="1:10" ht="17.25">
      <c r="A27" s="733">
        <v>24</v>
      </c>
      <c r="B27" s="734" t="s">
        <v>1065</v>
      </c>
      <c r="C27" s="733">
        <v>44</v>
      </c>
      <c r="D27" s="735">
        <v>36.5</v>
      </c>
      <c r="E27" s="733">
        <v>0</v>
      </c>
      <c r="F27" s="735">
        <v>0</v>
      </c>
      <c r="G27" s="733">
        <v>0</v>
      </c>
      <c r="H27" s="735">
        <v>0</v>
      </c>
      <c r="I27" s="733">
        <v>44</v>
      </c>
      <c r="J27" s="735">
        <v>36.5</v>
      </c>
    </row>
    <row r="28" spans="1:10" ht="18.75">
      <c r="A28" s="733">
        <v>25</v>
      </c>
      <c r="B28" s="734" t="s">
        <v>1066</v>
      </c>
      <c r="C28" s="733">
        <v>173</v>
      </c>
      <c r="D28" s="735">
        <v>150.5</v>
      </c>
      <c r="E28" s="733">
        <v>7</v>
      </c>
      <c r="F28" s="735">
        <v>10</v>
      </c>
      <c r="G28" s="728">
        <v>16</v>
      </c>
      <c r="H28" s="737">
        <v>32</v>
      </c>
      <c r="I28" s="733">
        <f>+C28+E28+G28</f>
        <v>196</v>
      </c>
      <c r="J28" s="735">
        <f>+D28+F28+H28</f>
        <v>192.5</v>
      </c>
    </row>
    <row r="29" spans="1:10" ht="17.25">
      <c r="A29" s="738">
        <v>26</v>
      </c>
      <c r="B29" s="739" t="s">
        <v>1045</v>
      </c>
      <c r="C29" s="733">
        <v>131</v>
      </c>
      <c r="D29" s="735">
        <v>110.5</v>
      </c>
      <c r="E29" s="733">
        <v>0</v>
      </c>
      <c r="F29" s="735">
        <v>0</v>
      </c>
      <c r="G29" s="733">
        <v>0</v>
      </c>
      <c r="H29" s="735">
        <v>0</v>
      </c>
      <c r="I29" s="733">
        <v>131</v>
      </c>
      <c r="J29" s="735">
        <v>110.5</v>
      </c>
    </row>
    <row r="30" spans="1:10" ht="17.25">
      <c r="A30" s="733">
        <v>27</v>
      </c>
      <c r="B30" s="734" t="s">
        <v>1067</v>
      </c>
      <c r="C30" s="733">
        <v>3</v>
      </c>
      <c r="D30" s="735">
        <v>7</v>
      </c>
      <c r="E30" s="733">
        <v>0</v>
      </c>
      <c r="F30" s="735">
        <v>0</v>
      </c>
      <c r="G30" s="733">
        <v>0</v>
      </c>
      <c r="H30" s="735">
        <v>0</v>
      </c>
      <c r="I30" s="733">
        <v>3</v>
      </c>
      <c r="J30" s="735">
        <v>7</v>
      </c>
    </row>
    <row r="31" spans="1:10" ht="17.25">
      <c r="A31" s="733">
        <v>28</v>
      </c>
      <c r="B31" s="734" t="s">
        <v>1068</v>
      </c>
      <c r="C31" s="733">
        <v>12</v>
      </c>
      <c r="D31" s="735">
        <v>26</v>
      </c>
      <c r="E31" s="733">
        <v>0</v>
      </c>
      <c r="F31" s="735">
        <v>0</v>
      </c>
      <c r="G31" s="733">
        <v>0</v>
      </c>
      <c r="H31" s="735">
        <v>0</v>
      </c>
      <c r="I31" s="733">
        <v>12</v>
      </c>
      <c r="J31" s="735">
        <v>26</v>
      </c>
    </row>
    <row r="32" spans="1:10" ht="17.25">
      <c r="A32" s="733">
        <v>29</v>
      </c>
      <c r="B32" s="734" t="s">
        <v>1069</v>
      </c>
      <c r="C32" s="733">
        <v>123</v>
      </c>
      <c r="D32" s="735">
        <v>106.5</v>
      </c>
      <c r="E32" s="733">
        <v>0</v>
      </c>
      <c r="F32" s="735">
        <v>0</v>
      </c>
      <c r="G32" s="733">
        <v>0</v>
      </c>
      <c r="H32" s="735">
        <v>0</v>
      </c>
      <c r="I32" s="733">
        <v>123</v>
      </c>
      <c r="J32" s="735">
        <v>106.5</v>
      </c>
    </row>
    <row r="33" spans="1:10" ht="17.25">
      <c r="A33" s="733">
        <v>30</v>
      </c>
      <c r="B33" s="734" t="s">
        <v>1070</v>
      </c>
      <c r="C33" s="733">
        <v>0</v>
      </c>
      <c r="D33" s="735">
        <v>0</v>
      </c>
      <c r="E33" s="733">
        <v>0</v>
      </c>
      <c r="F33" s="735">
        <v>0</v>
      </c>
      <c r="G33" s="733">
        <v>0</v>
      </c>
      <c r="H33" s="735">
        <v>0</v>
      </c>
      <c r="I33" s="733">
        <v>0</v>
      </c>
      <c r="J33" s="735">
        <v>0</v>
      </c>
    </row>
    <row r="34" spans="1:10" ht="18.75">
      <c r="A34" s="740"/>
      <c r="B34" s="740" t="s">
        <v>182</v>
      </c>
      <c r="C34" s="740">
        <f>SUM(C4:C33)</f>
        <v>2957</v>
      </c>
      <c r="D34" s="741">
        <f>SUM(D4:D33)</f>
        <v>3063.75</v>
      </c>
      <c r="E34" s="742">
        <f>SUM(E5:E33)</f>
        <v>992</v>
      </c>
      <c r="F34" s="741">
        <f>SUM(F5:F33)</f>
        <v>1141</v>
      </c>
      <c r="G34" s="742">
        <f>SUM(G4:G33)</f>
        <v>271</v>
      </c>
      <c r="H34" s="737">
        <f>SUM(H4:H33)</f>
        <v>607</v>
      </c>
      <c r="I34" s="742">
        <f>SUM(I4:I33)</f>
        <v>4220</v>
      </c>
      <c r="J34" s="741">
        <f>SUM(J4:J33)</f>
        <v>4811.75</v>
      </c>
    </row>
  </sheetData>
  <mergeCells count="5">
    <mergeCell ref="A1:J1"/>
    <mergeCell ref="C2:D2"/>
    <mergeCell ref="E2:F2"/>
    <mergeCell ref="G2:H2"/>
    <mergeCell ref="I2:J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workbookViewId="0">
      <selection activeCell="R14" sqref="R14"/>
    </sheetView>
  </sheetViews>
  <sheetFormatPr defaultRowHeight="15"/>
  <cols>
    <col min="2" max="2" width="38.42578125" customWidth="1"/>
    <col min="4" max="4" width="11.85546875" customWidth="1"/>
    <col min="6" max="6" width="11" customWidth="1"/>
    <col min="8" max="8" width="10.7109375" customWidth="1"/>
    <col min="12" max="12" width="11.28515625" customWidth="1"/>
    <col min="14" max="14" width="11.5703125" customWidth="1"/>
  </cols>
  <sheetData>
    <row r="1" spans="1:16">
      <c r="A1" s="743" t="s">
        <v>1071</v>
      </c>
      <c r="B1" s="744"/>
      <c r="C1" s="744"/>
      <c r="D1" s="744"/>
      <c r="E1" s="744"/>
      <c r="F1" s="744"/>
      <c r="G1" s="744"/>
      <c r="H1" s="744"/>
      <c r="I1" s="744"/>
      <c r="J1" s="744"/>
      <c r="K1" s="744"/>
      <c r="L1" s="744"/>
      <c r="M1" s="744"/>
      <c r="N1" s="744"/>
      <c r="O1" s="744"/>
      <c r="P1" s="744"/>
    </row>
    <row r="2" spans="1:16">
      <c r="A2" s="743" t="s">
        <v>1072</v>
      </c>
      <c r="B2" s="744"/>
      <c r="C2" s="744"/>
      <c r="D2" s="744"/>
      <c r="E2" s="744"/>
      <c r="F2" s="744"/>
      <c r="G2" s="744"/>
      <c r="H2" s="744"/>
      <c r="I2" s="744"/>
      <c r="J2" s="744"/>
      <c r="K2" s="744"/>
      <c r="L2" s="744"/>
      <c r="M2" s="744"/>
      <c r="N2" s="744"/>
      <c r="O2" s="744"/>
      <c r="P2" s="745"/>
    </row>
    <row r="3" spans="1:16">
      <c r="A3" s="746" t="s">
        <v>673</v>
      </c>
      <c r="B3" s="746" t="s">
        <v>71</v>
      </c>
      <c r="C3" s="747" t="s">
        <v>89</v>
      </c>
      <c r="D3" s="747"/>
      <c r="E3" s="746" t="s">
        <v>1073</v>
      </c>
      <c r="F3" s="746"/>
      <c r="G3" s="746" t="s">
        <v>1074</v>
      </c>
      <c r="H3" s="746"/>
      <c r="I3" s="748" t="s">
        <v>1075</v>
      </c>
      <c r="J3" s="747"/>
      <c r="K3" s="747" t="s">
        <v>1076</v>
      </c>
      <c r="L3" s="747"/>
      <c r="M3" s="747" t="s">
        <v>1077</v>
      </c>
      <c r="N3" s="747"/>
      <c r="O3" s="746" t="s">
        <v>1078</v>
      </c>
      <c r="P3" s="746"/>
    </row>
    <row r="4" spans="1:16">
      <c r="A4" s="746"/>
      <c r="B4" s="746"/>
      <c r="C4" s="746" t="s">
        <v>1079</v>
      </c>
      <c r="D4" s="746" t="s">
        <v>1080</v>
      </c>
      <c r="E4" s="746" t="s">
        <v>1079</v>
      </c>
      <c r="F4" s="746" t="s">
        <v>1080</v>
      </c>
      <c r="G4" s="746" t="s">
        <v>1079</v>
      </c>
      <c r="H4" s="746" t="s">
        <v>1080</v>
      </c>
      <c r="I4" s="746" t="s">
        <v>1079</v>
      </c>
      <c r="J4" s="746" t="s">
        <v>1080</v>
      </c>
      <c r="K4" s="746" t="s">
        <v>1079</v>
      </c>
      <c r="L4" s="746" t="s">
        <v>1080</v>
      </c>
      <c r="M4" s="746" t="s">
        <v>1079</v>
      </c>
      <c r="N4" s="746" t="s">
        <v>1080</v>
      </c>
      <c r="O4" s="746" t="s">
        <v>1079</v>
      </c>
      <c r="P4" s="746" t="s">
        <v>1080</v>
      </c>
    </row>
    <row r="5" spans="1:16">
      <c r="A5" s="749">
        <v>1</v>
      </c>
      <c r="B5" s="750" t="s">
        <v>11</v>
      </c>
      <c r="C5" s="751">
        <v>890</v>
      </c>
      <c r="D5" s="752">
        <v>2690</v>
      </c>
      <c r="E5" s="753">
        <v>5866</v>
      </c>
      <c r="F5" s="754">
        <v>18028.87</v>
      </c>
      <c r="G5" s="753">
        <v>1800</v>
      </c>
      <c r="H5" s="754">
        <v>5056.12</v>
      </c>
      <c r="I5" s="753">
        <v>1152</v>
      </c>
      <c r="J5" s="754">
        <v>3401.12</v>
      </c>
      <c r="K5" s="753">
        <v>3256</v>
      </c>
      <c r="L5" s="754">
        <v>9557.65</v>
      </c>
      <c r="M5" s="753">
        <v>1123</v>
      </c>
      <c r="N5" s="754">
        <v>3526.32</v>
      </c>
      <c r="O5" s="753">
        <v>264</v>
      </c>
      <c r="P5" s="754">
        <v>656.78</v>
      </c>
    </row>
    <row r="6" spans="1:16">
      <c r="A6" s="749">
        <v>2</v>
      </c>
      <c r="B6" s="750" t="s">
        <v>14</v>
      </c>
      <c r="C6" s="751">
        <v>401</v>
      </c>
      <c r="D6" s="752">
        <v>1214</v>
      </c>
      <c r="E6" s="753">
        <v>1516</v>
      </c>
      <c r="F6" s="754">
        <v>4931.51</v>
      </c>
      <c r="G6" s="753">
        <v>395</v>
      </c>
      <c r="H6" s="754">
        <v>1437.3</v>
      </c>
      <c r="I6" s="753">
        <v>311</v>
      </c>
      <c r="J6" s="754">
        <v>1120.33</v>
      </c>
      <c r="K6" s="753">
        <v>225</v>
      </c>
      <c r="L6" s="754">
        <v>766.57</v>
      </c>
      <c r="M6" s="753">
        <v>1012</v>
      </c>
      <c r="N6" s="754">
        <v>3095.8</v>
      </c>
      <c r="O6" s="753">
        <v>46</v>
      </c>
      <c r="P6" s="754">
        <v>144.63999999999999</v>
      </c>
    </row>
    <row r="7" spans="1:16">
      <c r="A7" s="749">
        <v>3</v>
      </c>
      <c r="B7" s="750" t="s">
        <v>13</v>
      </c>
      <c r="C7" s="751">
        <v>439</v>
      </c>
      <c r="D7" s="752">
        <v>1317</v>
      </c>
      <c r="E7" s="753">
        <v>1771</v>
      </c>
      <c r="F7" s="754">
        <v>5392.38</v>
      </c>
      <c r="G7" s="753">
        <v>464</v>
      </c>
      <c r="H7" s="754">
        <v>1375.11</v>
      </c>
      <c r="I7" s="753">
        <v>341</v>
      </c>
      <c r="J7" s="754">
        <v>1109.95</v>
      </c>
      <c r="K7" s="753">
        <v>787</v>
      </c>
      <c r="L7" s="754">
        <v>2121.48</v>
      </c>
      <c r="M7" s="753">
        <v>663</v>
      </c>
      <c r="N7" s="754">
        <v>2202.37</v>
      </c>
      <c r="O7" s="753">
        <v>49</v>
      </c>
      <c r="P7" s="754">
        <v>132.36000000000001</v>
      </c>
    </row>
    <row r="8" spans="1:16">
      <c r="A8" s="749">
        <v>4</v>
      </c>
      <c r="B8" s="750" t="s">
        <v>12</v>
      </c>
      <c r="C8" s="751">
        <v>755</v>
      </c>
      <c r="D8" s="752">
        <v>2280</v>
      </c>
      <c r="E8" s="753">
        <v>4723</v>
      </c>
      <c r="F8" s="754">
        <v>14174.1</v>
      </c>
      <c r="G8" s="753">
        <v>632</v>
      </c>
      <c r="H8" s="754">
        <v>1435.89</v>
      </c>
      <c r="I8" s="753">
        <v>417</v>
      </c>
      <c r="J8" s="754">
        <v>957.79</v>
      </c>
      <c r="K8" s="753">
        <v>2670</v>
      </c>
      <c r="L8" s="754">
        <v>7915.06</v>
      </c>
      <c r="M8" s="753">
        <v>1561</v>
      </c>
      <c r="N8" s="754">
        <v>4714.38</v>
      </c>
      <c r="O8" s="753">
        <v>86</v>
      </c>
      <c r="P8" s="754">
        <v>174.96</v>
      </c>
    </row>
    <row r="9" spans="1:16">
      <c r="A9" s="749">
        <v>5</v>
      </c>
      <c r="B9" s="750" t="s">
        <v>46</v>
      </c>
      <c r="C9" s="750"/>
      <c r="D9" s="750"/>
      <c r="E9" s="753">
        <v>3295</v>
      </c>
      <c r="F9" s="754">
        <v>7569.64</v>
      </c>
      <c r="G9" s="753">
        <v>640</v>
      </c>
      <c r="H9" s="754">
        <v>1054.18</v>
      </c>
      <c r="I9" s="753">
        <v>445</v>
      </c>
      <c r="J9" s="754">
        <v>683.67</v>
      </c>
      <c r="K9" s="753">
        <v>885</v>
      </c>
      <c r="L9" s="754">
        <v>1966.19</v>
      </c>
      <c r="M9" s="753">
        <v>1959</v>
      </c>
      <c r="N9" s="754">
        <v>4601.4399999999996</v>
      </c>
      <c r="O9" s="753">
        <v>90</v>
      </c>
      <c r="P9" s="754">
        <v>135.28</v>
      </c>
    </row>
    <row r="10" spans="1:16">
      <c r="A10" s="749">
        <v>6</v>
      </c>
      <c r="B10" s="750" t="s">
        <v>1081</v>
      </c>
      <c r="C10" s="750"/>
      <c r="D10" s="750"/>
      <c r="E10" s="753">
        <v>1066</v>
      </c>
      <c r="F10" s="754">
        <v>3350.86</v>
      </c>
      <c r="G10" s="753">
        <v>133</v>
      </c>
      <c r="H10" s="754">
        <v>454.45</v>
      </c>
      <c r="I10" s="753">
        <v>106</v>
      </c>
      <c r="J10" s="754">
        <v>329.13</v>
      </c>
      <c r="K10" s="753">
        <v>258</v>
      </c>
      <c r="L10" s="754">
        <v>733.29</v>
      </c>
      <c r="M10" s="753">
        <v>748</v>
      </c>
      <c r="N10" s="754">
        <v>2362.41</v>
      </c>
      <c r="O10" s="753">
        <v>25</v>
      </c>
      <c r="P10" s="754">
        <v>66.27</v>
      </c>
    </row>
    <row r="11" spans="1:16">
      <c r="A11" s="749">
        <v>7</v>
      </c>
      <c r="B11" s="750" t="s">
        <v>534</v>
      </c>
      <c r="C11" s="751">
        <v>1139</v>
      </c>
      <c r="D11" s="752">
        <v>3419</v>
      </c>
      <c r="E11" s="753">
        <v>2041</v>
      </c>
      <c r="F11" s="753">
        <v>5360.6799999999994</v>
      </c>
      <c r="G11" s="753">
        <v>261</v>
      </c>
      <c r="H11" s="753">
        <v>334.61</v>
      </c>
      <c r="I11" s="753">
        <v>195</v>
      </c>
      <c r="J11" s="753">
        <v>260.23</v>
      </c>
      <c r="K11" s="753">
        <v>596</v>
      </c>
      <c r="L11" s="753">
        <v>1544.04</v>
      </c>
      <c r="M11" s="753">
        <v>1311</v>
      </c>
      <c r="N11" s="753">
        <v>3525.15</v>
      </c>
      <c r="O11" s="753">
        <v>57</v>
      </c>
      <c r="P11" s="753">
        <v>73.08</v>
      </c>
    </row>
    <row r="12" spans="1:16">
      <c r="A12" s="749">
        <v>8</v>
      </c>
      <c r="B12" s="750" t="s">
        <v>19</v>
      </c>
      <c r="C12" s="751">
        <v>123</v>
      </c>
      <c r="D12" s="752">
        <v>369</v>
      </c>
      <c r="E12" s="753">
        <v>263</v>
      </c>
      <c r="F12" s="754">
        <v>914.11</v>
      </c>
      <c r="G12" s="753">
        <v>57</v>
      </c>
      <c r="H12" s="754">
        <v>215.9</v>
      </c>
      <c r="I12" s="753">
        <v>61</v>
      </c>
      <c r="J12" s="754">
        <v>223.41</v>
      </c>
      <c r="K12" s="753">
        <v>47</v>
      </c>
      <c r="L12" s="754">
        <v>127.76</v>
      </c>
      <c r="M12" s="753">
        <v>179</v>
      </c>
      <c r="N12" s="754">
        <v>623.29</v>
      </c>
      <c r="O12" s="753">
        <v>8</v>
      </c>
      <c r="P12" s="754">
        <v>22.29</v>
      </c>
    </row>
    <row r="13" spans="1:16">
      <c r="A13" s="749">
        <v>9</v>
      </c>
      <c r="B13" s="750" t="s">
        <v>15</v>
      </c>
      <c r="C13" s="751">
        <v>47</v>
      </c>
      <c r="D13" s="752">
        <v>141</v>
      </c>
      <c r="E13" s="753">
        <v>445</v>
      </c>
      <c r="F13" s="754">
        <v>1368.56</v>
      </c>
      <c r="G13" s="753">
        <v>122</v>
      </c>
      <c r="H13" s="754">
        <v>348.56</v>
      </c>
      <c r="I13" s="753">
        <v>80</v>
      </c>
      <c r="J13" s="754">
        <v>214.59</v>
      </c>
      <c r="K13" s="753">
        <v>79</v>
      </c>
      <c r="L13" s="754">
        <v>219.76</v>
      </c>
      <c r="M13" s="753">
        <v>279</v>
      </c>
      <c r="N13" s="754">
        <v>881.88</v>
      </c>
      <c r="O13" s="753">
        <v>20</v>
      </c>
      <c r="P13" s="754">
        <v>49.57</v>
      </c>
    </row>
    <row r="14" spans="1:16">
      <c r="A14" s="749">
        <v>10</v>
      </c>
      <c r="B14" s="750" t="s">
        <v>18</v>
      </c>
      <c r="C14" s="751">
        <v>72</v>
      </c>
      <c r="D14" s="752">
        <v>216</v>
      </c>
      <c r="E14" s="753">
        <v>376</v>
      </c>
      <c r="F14" s="753">
        <v>1107.73</v>
      </c>
      <c r="G14" s="753">
        <v>88</v>
      </c>
      <c r="H14" s="753">
        <v>267.81</v>
      </c>
      <c r="I14" s="753">
        <v>52</v>
      </c>
      <c r="J14" s="753">
        <v>166.02</v>
      </c>
      <c r="K14" s="753">
        <v>59</v>
      </c>
      <c r="L14" s="753">
        <v>122.32</v>
      </c>
      <c r="M14" s="753">
        <v>262</v>
      </c>
      <c r="N14" s="753">
        <v>803.36</v>
      </c>
      <c r="O14" s="753">
        <v>11</v>
      </c>
      <c r="P14" s="753">
        <v>25.04</v>
      </c>
    </row>
    <row r="15" spans="1:16">
      <c r="A15" s="749">
        <v>11</v>
      </c>
      <c r="B15" s="750" t="s">
        <v>477</v>
      </c>
      <c r="C15" s="750"/>
      <c r="D15" s="750"/>
      <c r="E15" s="753">
        <v>74</v>
      </c>
      <c r="F15" s="754">
        <v>356.95</v>
      </c>
      <c r="G15" s="753">
        <v>24</v>
      </c>
      <c r="H15" s="754">
        <v>210</v>
      </c>
      <c r="I15" s="753">
        <v>18</v>
      </c>
      <c r="J15" s="754">
        <v>150.9</v>
      </c>
      <c r="K15" s="753">
        <v>0</v>
      </c>
      <c r="L15" s="754">
        <v>0</v>
      </c>
      <c r="M15" s="753">
        <v>57</v>
      </c>
      <c r="N15" s="754">
        <v>208.2</v>
      </c>
      <c r="O15" s="753">
        <v>1</v>
      </c>
      <c r="P15" s="754">
        <v>8.75</v>
      </c>
    </row>
    <row r="16" spans="1:16">
      <c r="A16" s="749">
        <v>12</v>
      </c>
      <c r="B16" s="750" t="s">
        <v>1082</v>
      </c>
      <c r="C16" s="750"/>
      <c r="D16" s="750"/>
      <c r="E16" s="753">
        <v>23</v>
      </c>
      <c r="F16" s="754">
        <v>104.62</v>
      </c>
      <c r="G16" s="753">
        <v>5</v>
      </c>
      <c r="H16" s="754">
        <v>17.66</v>
      </c>
      <c r="I16" s="753">
        <v>18</v>
      </c>
      <c r="J16" s="754">
        <v>131.41</v>
      </c>
      <c r="K16" s="753">
        <v>3</v>
      </c>
      <c r="L16" s="754">
        <v>15.25</v>
      </c>
      <c r="M16" s="753">
        <v>15</v>
      </c>
      <c r="N16" s="754">
        <v>71.55</v>
      </c>
      <c r="O16" s="753">
        <v>1</v>
      </c>
      <c r="P16" s="754">
        <v>8.75</v>
      </c>
    </row>
    <row r="17" spans="1:16">
      <c r="A17" s="749">
        <v>13</v>
      </c>
      <c r="B17" s="750" t="s">
        <v>20</v>
      </c>
      <c r="C17" s="751">
        <v>65</v>
      </c>
      <c r="D17" s="752">
        <v>195</v>
      </c>
      <c r="E17" s="753">
        <v>181</v>
      </c>
      <c r="F17" s="754">
        <v>532.5</v>
      </c>
      <c r="G17" s="753">
        <v>31</v>
      </c>
      <c r="H17" s="754">
        <v>84.97</v>
      </c>
      <c r="I17" s="753">
        <v>33</v>
      </c>
      <c r="J17" s="754">
        <v>106.18</v>
      </c>
      <c r="K17" s="753">
        <v>69</v>
      </c>
      <c r="L17" s="754">
        <v>215.27</v>
      </c>
      <c r="M17" s="753">
        <v>85</v>
      </c>
      <c r="N17" s="754">
        <v>232.54</v>
      </c>
      <c r="O17" s="753">
        <v>11</v>
      </c>
      <c r="P17" s="754">
        <v>24.66</v>
      </c>
    </row>
    <row r="18" spans="1:16">
      <c r="A18" s="749">
        <v>14</v>
      </c>
      <c r="B18" s="750" t="s">
        <v>17</v>
      </c>
      <c r="C18" s="751">
        <v>41</v>
      </c>
      <c r="D18" s="752">
        <v>123</v>
      </c>
      <c r="E18" s="753">
        <v>233</v>
      </c>
      <c r="F18" s="754">
        <v>737.91</v>
      </c>
      <c r="G18" s="753">
        <v>34</v>
      </c>
      <c r="H18" s="754">
        <v>112.34</v>
      </c>
      <c r="I18" s="753">
        <v>32</v>
      </c>
      <c r="J18" s="754">
        <v>103.15</v>
      </c>
      <c r="K18" s="753">
        <v>37</v>
      </c>
      <c r="L18" s="754">
        <v>110.22</v>
      </c>
      <c r="M18" s="753">
        <v>167</v>
      </c>
      <c r="N18" s="754">
        <v>519.01</v>
      </c>
      <c r="O18" s="753">
        <v>6</v>
      </c>
      <c r="P18" s="754">
        <v>17.809999999999999</v>
      </c>
    </row>
    <row r="19" spans="1:16">
      <c r="A19" s="749">
        <v>15</v>
      </c>
      <c r="B19" s="750" t="s">
        <v>23</v>
      </c>
      <c r="C19" s="750"/>
      <c r="D19" s="750"/>
      <c r="E19" s="753">
        <v>166</v>
      </c>
      <c r="F19" s="754">
        <v>468.1</v>
      </c>
      <c r="G19" s="753">
        <v>27</v>
      </c>
      <c r="H19" s="754">
        <v>80.05</v>
      </c>
      <c r="I19" s="753">
        <v>22</v>
      </c>
      <c r="J19" s="754">
        <v>61.98</v>
      </c>
      <c r="K19" s="753">
        <v>42</v>
      </c>
      <c r="L19" s="754">
        <v>123.76</v>
      </c>
      <c r="M19" s="753">
        <v>103</v>
      </c>
      <c r="N19" s="754">
        <v>268.26</v>
      </c>
      <c r="O19" s="753">
        <v>2</v>
      </c>
      <c r="P19" s="754">
        <v>5</v>
      </c>
    </row>
    <row r="20" spans="1:16">
      <c r="A20" s="749">
        <v>16</v>
      </c>
      <c r="B20" s="750" t="s">
        <v>360</v>
      </c>
      <c r="C20" s="751">
        <v>34</v>
      </c>
      <c r="D20" s="752">
        <v>102</v>
      </c>
      <c r="E20" s="753">
        <v>161</v>
      </c>
      <c r="F20" s="754">
        <v>493.37</v>
      </c>
      <c r="G20" s="753">
        <v>25</v>
      </c>
      <c r="H20" s="754">
        <v>84.47</v>
      </c>
      <c r="I20" s="753">
        <v>15</v>
      </c>
      <c r="J20" s="754">
        <v>61.7</v>
      </c>
      <c r="K20" s="753">
        <v>28</v>
      </c>
      <c r="L20" s="754">
        <v>62.81</v>
      </c>
      <c r="M20" s="753">
        <v>114</v>
      </c>
      <c r="N20" s="754">
        <v>363.43</v>
      </c>
      <c r="O20" s="753">
        <v>7</v>
      </c>
      <c r="P20" s="754">
        <v>23.04</v>
      </c>
    </row>
    <row r="21" spans="1:16">
      <c r="A21" s="749">
        <v>17</v>
      </c>
      <c r="B21" s="750" t="s">
        <v>34</v>
      </c>
      <c r="C21" s="750"/>
      <c r="D21" s="750"/>
      <c r="E21" s="753">
        <v>8</v>
      </c>
      <c r="F21" s="754">
        <v>16.71</v>
      </c>
      <c r="G21" s="753">
        <v>0</v>
      </c>
      <c r="H21" s="754">
        <v>0</v>
      </c>
      <c r="I21" s="753">
        <v>3</v>
      </c>
      <c r="J21" s="754">
        <v>15.5</v>
      </c>
      <c r="K21" s="753">
        <v>0</v>
      </c>
      <c r="L21" s="754">
        <v>0</v>
      </c>
      <c r="M21" s="753">
        <v>8</v>
      </c>
      <c r="N21" s="754">
        <v>16.71</v>
      </c>
      <c r="O21" s="753">
        <v>0</v>
      </c>
      <c r="P21" s="754">
        <v>0</v>
      </c>
    </row>
    <row r="22" spans="1:16">
      <c r="A22" s="749">
        <v>18</v>
      </c>
      <c r="B22" s="750" t="s">
        <v>1083</v>
      </c>
      <c r="C22" s="750"/>
      <c r="D22" s="750"/>
      <c r="E22" s="753">
        <v>20</v>
      </c>
      <c r="F22" s="754">
        <v>83</v>
      </c>
      <c r="G22" s="753">
        <v>2</v>
      </c>
      <c r="H22" s="754">
        <v>9.2100000000000009</v>
      </c>
      <c r="I22" s="753">
        <v>3</v>
      </c>
      <c r="J22" s="754">
        <v>15.15</v>
      </c>
      <c r="K22" s="753">
        <v>1</v>
      </c>
      <c r="L22" s="754">
        <v>8.75</v>
      </c>
      <c r="M22" s="753">
        <v>19</v>
      </c>
      <c r="N22" s="754">
        <v>74.25</v>
      </c>
      <c r="O22" s="753">
        <v>0</v>
      </c>
      <c r="P22" s="754">
        <v>0</v>
      </c>
    </row>
    <row r="23" spans="1:16">
      <c r="A23" s="749">
        <v>19</v>
      </c>
      <c r="B23" s="750" t="s">
        <v>22</v>
      </c>
      <c r="C23" s="751">
        <v>37</v>
      </c>
      <c r="D23" s="752">
        <v>111</v>
      </c>
      <c r="E23" s="753">
        <v>80</v>
      </c>
      <c r="F23" s="754">
        <v>252.8</v>
      </c>
      <c r="G23" s="753">
        <v>9</v>
      </c>
      <c r="H23" s="754">
        <v>15.75</v>
      </c>
      <c r="I23" s="753">
        <v>3</v>
      </c>
      <c r="J23" s="754">
        <v>14.11</v>
      </c>
      <c r="K23" s="753">
        <v>16</v>
      </c>
      <c r="L23" s="754">
        <v>44.75</v>
      </c>
      <c r="M23" s="753">
        <v>54</v>
      </c>
      <c r="N23" s="754">
        <v>182.8</v>
      </c>
      <c r="O23" s="753">
        <v>2</v>
      </c>
      <c r="P23" s="754">
        <v>3.03</v>
      </c>
    </row>
    <row r="24" spans="1:16">
      <c r="A24" s="749">
        <v>20</v>
      </c>
      <c r="B24" s="750" t="s">
        <v>21</v>
      </c>
      <c r="C24" s="751">
        <v>20</v>
      </c>
      <c r="D24" s="752">
        <v>60</v>
      </c>
      <c r="E24" s="753">
        <v>12</v>
      </c>
      <c r="F24" s="754">
        <v>32</v>
      </c>
      <c r="G24" s="753">
        <v>2</v>
      </c>
      <c r="H24" s="754">
        <v>3.5</v>
      </c>
      <c r="I24" s="753">
        <v>1</v>
      </c>
      <c r="J24" s="754">
        <v>1.5</v>
      </c>
      <c r="K24" s="753">
        <v>4</v>
      </c>
      <c r="L24" s="754">
        <v>9.75</v>
      </c>
      <c r="M24" s="753">
        <v>6</v>
      </c>
      <c r="N24" s="754">
        <v>18.5</v>
      </c>
      <c r="O24" s="753">
        <v>1</v>
      </c>
      <c r="P24" s="754">
        <v>1</v>
      </c>
    </row>
    <row r="25" spans="1:16">
      <c r="A25" s="749">
        <v>21</v>
      </c>
      <c r="B25" s="750" t="s">
        <v>1084</v>
      </c>
      <c r="C25" s="755">
        <v>500</v>
      </c>
      <c r="D25" s="755">
        <v>1512</v>
      </c>
      <c r="E25" s="753">
        <v>7</v>
      </c>
      <c r="F25" s="754">
        <v>26.58</v>
      </c>
      <c r="G25" s="753">
        <v>0</v>
      </c>
      <c r="H25" s="754">
        <v>0</v>
      </c>
      <c r="I25" s="753">
        <v>1</v>
      </c>
      <c r="J25" s="754">
        <v>8.75</v>
      </c>
      <c r="K25" s="753">
        <v>0</v>
      </c>
      <c r="L25" s="754">
        <v>0</v>
      </c>
      <c r="M25" s="753">
        <v>7</v>
      </c>
      <c r="N25" s="754">
        <v>26.58</v>
      </c>
      <c r="O25" s="753">
        <v>0</v>
      </c>
      <c r="P25" s="754">
        <v>0</v>
      </c>
    </row>
    <row r="26" spans="1:16">
      <c r="A26" s="749">
        <v>22</v>
      </c>
      <c r="B26" s="750" t="s">
        <v>1085</v>
      </c>
      <c r="C26" s="756"/>
      <c r="D26" s="756"/>
      <c r="E26" s="753">
        <v>17</v>
      </c>
      <c r="F26" s="754">
        <v>103.5</v>
      </c>
      <c r="G26" s="753">
        <v>1</v>
      </c>
      <c r="H26" s="754">
        <v>8.75</v>
      </c>
      <c r="I26" s="753">
        <v>1</v>
      </c>
      <c r="J26" s="754">
        <v>8.75</v>
      </c>
      <c r="K26" s="753">
        <v>5</v>
      </c>
      <c r="L26" s="754">
        <v>26.25</v>
      </c>
      <c r="M26" s="753">
        <v>10</v>
      </c>
      <c r="N26" s="754">
        <v>59.75</v>
      </c>
      <c r="O26" s="753">
        <v>0</v>
      </c>
      <c r="P26" s="754">
        <v>0</v>
      </c>
    </row>
    <row r="27" spans="1:16">
      <c r="A27" s="749">
        <v>23</v>
      </c>
      <c r="B27" s="750" t="s">
        <v>1086</v>
      </c>
      <c r="C27" s="756"/>
      <c r="D27" s="756"/>
      <c r="E27" s="753">
        <v>0</v>
      </c>
      <c r="F27" s="754">
        <v>0</v>
      </c>
      <c r="G27" s="753">
        <v>1</v>
      </c>
      <c r="H27" s="754">
        <v>8.75</v>
      </c>
      <c r="I27" s="753">
        <v>1</v>
      </c>
      <c r="J27" s="754">
        <v>8.75</v>
      </c>
      <c r="K27" s="753">
        <v>0</v>
      </c>
      <c r="L27" s="754">
        <v>0</v>
      </c>
      <c r="M27" s="753">
        <v>0</v>
      </c>
      <c r="N27" s="754">
        <v>0</v>
      </c>
      <c r="O27" s="753">
        <v>0</v>
      </c>
      <c r="P27" s="754">
        <v>0</v>
      </c>
    </row>
    <row r="28" spans="1:16">
      <c r="A28" s="749">
        <v>24</v>
      </c>
      <c r="B28" s="750" t="s">
        <v>1087</v>
      </c>
      <c r="C28" s="756"/>
      <c r="D28" s="756"/>
      <c r="E28" s="753">
        <v>1</v>
      </c>
      <c r="F28" s="754">
        <v>8.75</v>
      </c>
      <c r="G28" s="753">
        <v>0</v>
      </c>
      <c r="H28" s="754">
        <v>0</v>
      </c>
      <c r="I28" s="753">
        <v>1</v>
      </c>
      <c r="J28" s="754">
        <v>8.73</v>
      </c>
      <c r="K28" s="753">
        <v>0</v>
      </c>
      <c r="L28" s="754">
        <v>0</v>
      </c>
      <c r="M28" s="753">
        <v>1</v>
      </c>
      <c r="N28" s="754">
        <v>8.75</v>
      </c>
      <c r="O28" s="753">
        <v>0</v>
      </c>
      <c r="P28" s="754">
        <v>0</v>
      </c>
    </row>
    <row r="29" spans="1:16">
      <c r="A29" s="749">
        <v>25</v>
      </c>
      <c r="B29" s="750" t="s">
        <v>505</v>
      </c>
      <c r="C29" s="756"/>
      <c r="D29" s="756"/>
      <c r="E29" s="753">
        <v>14</v>
      </c>
      <c r="F29" s="754">
        <v>57.65</v>
      </c>
      <c r="G29" s="753">
        <v>2</v>
      </c>
      <c r="H29" s="754">
        <v>8.32</v>
      </c>
      <c r="I29" s="753">
        <v>2</v>
      </c>
      <c r="J29" s="754">
        <v>8.32</v>
      </c>
      <c r="K29" s="753">
        <v>2</v>
      </c>
      <c r="L29" s="754">
        <v>3.25</v>
      </c>
      <c r="M29" s="753">
        <v>11</v>
      </c>
      <c r="N29" s="754">
        <v>48.15</v>
      </c>
      <c r="O29" s="753">
        <v>0</v>
      </c>
      <c r="P29" s="754">
        <v>0</v>
      </c>
    </row>
    <row r="30" spans="1:16">
      <c r="A30" s="749">
        <v>26</v>
      </c>
      <c r="B30" s="750" t="s">
        <v>474</v>
      </c>
      <c r="C30" s="756"/>
      <c r="D30" s="756"/>
      <c r="E30" s="753">
        <v>76</v>
      </c>
      <c r="F30" s="754">
        <v>252.57</v>
      </c>
      <c r="G30" s="753">
        <v>5</v>
      </c>
      <c r="H30" s="754">
        <v>5.65</v>
      </c>
      <c r="I30" s="753">
        <v>3</v>
      </c>
      <c r="J30" s="754">
        <v>5.65</v>
      </c>
      <c r="K30" s="753">
        <v>3</v>
      </c>
      <c r="L30" s="754">
        <v>8.5</v>
      </c>
      <c r="M30" s="753">
        <v>70</v>
      </c>
      <c r="N30" s="754">
        <v>239.07</v>
      </c>
      <c r="O30" s="753">
        <v>1</v>
      </c>
      <c r="P30" s="754">
        <v>1.05</v>
      </c>
    </row>
    <row r="31" spans="1:16">
      <c r="A31" s="749">
        <v>27</v>
      </c>
      <c r="B31" s="750" t="s">
        <v>29</v>
      </c>
      <c r="C31" s="756"/>
      <c r="D31" s="756"/>
      <c r="E31" s="753">
        <v>95</v>
      </c>
      <c r="F31" s="754">
        <v>297.66000000000003</v>
      </c>
      <c r="G31" s="753">
        <v>2</v>
      </c>
      <c r="H31" s="754">
        <v>6</v>
      </c>
      <c r="I31" s="753">
        <v>3</v>
      </c>
      <c r="J31" s="754">
        <v>4.07</v>
      </c>
      <c r="K31" s="753">
        <v>19</v>
      </c>
      <c r="L31" s="754">
        <v>61.25</v>
      </c>
      <c r="M31" s="753">
        <v>74</v>
      </c>
      <c r="N31" s="754">
        <v>230.16</v>
      </c>
      <c r="O31" s="753">
        <v>1</v>
      </c>
      <c r="P31" s="754">
        <v>3.5</v>
      </c>
    </row>
    <row r="32" spans="1:16">
      <c r="A32" s="749">
        <v>28</v>
      </c>
      <c r="B32" s="750" t="s">
        <v>37</v>
      </c>
      <c r="C32" s="756"/>
      <c r="D32" s="756"/>
      <c r="E32" s="753">
        <v>80</v>
      </c>
      <c r="F32" s="754">
        <v>267.3</v>
      </c>
      <c r="G32" s="753">
        <v>2</v>
      </c>
      <c r="H32" s="754">
        <v>3.5</v>
      </c>
      <c r="I32" s="753">
        <v>3</v>
      </c>
      <c r="J32" s="754">
        <v>3.91</v>
      </c>
      <c r="K32" s="753">
        <v>3</v>
      </c>
      <c r="L32" s="754">
        <v>18.5</v>
      </c>
      <c r="M32" s="753">
        <v>77</v>
      </c>
      <c r="N32" s="754">
        <v>248.8</v>
      </c>
      <c r="O32" s="753">
        <v>0</v>
      </c>
      <c r="P32" s="754">
        <v>0</v>
      </c>
    </row>
    <row r="33" spans="1:16">
      <c r="A33" s="749">
        <v>29</v>
      </c>
      <c r="B33" s="750" t="s">
        <v>1088</v>
      </c>
      <c r="C33" s="756"/>
      <c r="D33" s="756"/>
      <c r="E33" s="753">
        <v>2</v>
      </c>
      <c r="F33" s="754">
        <v>4.5</v>
      </c>
      <c r="G33" s="753">
        <v>1</v>
      </c>
      <c r="H33" s="754">
        <v>3.5</v>
      </c>
      <c r="I33" s="753">
        <v>1</v>
      </c>
      <c r="J33" s="754">
        <v>3.5</v>
      </c>
      <c r="K33" s="753">
        <v>0</v>
      </c>
      <c r="L33" s="754">
        <v>0</v>
      </c>
      <c r="M33" s="753">
        <v>1</v>
      </c>
      <c r="N33" s="754">
        <v>1</v>
      </c>
      <c r="O33" s="753">
        <v>0</v>
      </c>
      <c r="P33" s="754">
        <v>0</v>
      </c>
    </row>
    <row r="34" spans="1:16">
      <c r="A34" s="749">
        <v>30</v>
      </c>
      <c r="B34" s="750" t="s">
        <v>1089</v>
      </c>
      <c r="C34" s="756"/>
      <c r="D34" s="756"/>
      <c r="E34" s="753">
        <v>1</v>
      </c>
      <c r="F34" s="754">
        <v>1.5</v>
      </c>
      <c r="G34" s="753">
        <v>0</v>
      </c>
      <c r="H34" s="754">
        <v>0</v>
      </c>
      <c r="I34" s="753">
        <v>0</v>
      </c>
      <c r="J34" s="754">
        <v>0</v>
      </c>
      <c r="K34" s="753">
        <v>1</v>
      </c>
      <c r="L34" s="754">
        <v>1.5</v>
      </c>
      <c r="M34" s="753">
        <v>0</v>
      </c>
      <c r="N34" s="754">
        <v>0</v>
      </c>
      <c r="O34" s="753">
        <v>0</v>
      </c>
      <c r="P34" s="754">
        <v>0</v>
      </c>
    </row>
    <row r="35" spans="1:16">
      <c r="A35" s="749">
        <v>31</v>
      </c>
      <c r="B35" s="750" t="s">
        <v>1090</v>
      </c>
      <c r="C35" s="756"/>
      <c r="D35" s="756"/>
      <c r="E35" s="753">
        <v>30</v>
      </c>
      <c r="F35" s="754">
        <v>62.62</v>
      </c>
      <c r="G35" s="753">
        <v>0</v>
      </c>
      <c r="H35" s="754">
        <v>0</v>
      </c>
      <c r="I35" s="753">
        <v>0</v>
      </c>
      <c r="J35" s="754">
        <v>0</v>
      </c>
      <c r="K35" s="753">
        <v>1</v>
      </c>
      <c r="L35" s="754">
        <v>3.5</v>
      </c>
      <c r="M35" s="753">
        <v>29</v>
      </c>
      <c r="N35" s="754">
        <v>59.12</v>
      </c>
      <c r="O35" s="753">
        <v>0</v>
      </c>
      <c r="P35" s="754">
        <v>0</v>
      </c>
    </row>
    <row r="36" spans="1:16">
      <c r="A36" s="749">
        <v>32</v>
      </c>
      <c r="B36" s="750" t="s">
        <v>36</v>
      </c>
      <c r="C36" s="756"/>
      <c r="D36" s="756"/>
      <c r="E36" s="753">
        <v>5</v>
      </c>
      <c r="F36" s="754">
        <v>9.93</v>
      </c>
      <c r="G36" s="753">
        <v>0</v>
      </c>
      <c r="H36" s="754">
        <v>0</v>
      </c>
      <c r="I36" s="753">
        <v>0</v>
      </c>
      <c r="J36" s="754">
        <v>0</v>
      </c>
      <c r="K36" s="753">
        <v>0</v>
      </c>
      <c r="L36" s="754">
        <v>0</v>
      </c>
      <c r="M36" s="753">
        <v>5</v>
      </c>
      <c r="N36" s="754">
        <v>9.93</v>
      </c>
      <c r="O36" s="753">
        <v>0</v>
      </c>
      <c r="P36" s="754">
        <v>0</v>
      </c>
    </row>
    <row r="37" spans="1:16" ht="46.5" customHeight="1">
      <c r="A37" s="749">
        <v>33</v>
      </c>
      <c r="B37" s="757" t="s">
        <v>1091</v>
      </c>
      <c r="C37" s="756"/>
      <c r="D37" s="756"/>
      <c r="E37" s="753">
        <v>1</v>
      </c>
      <c r="F37" s="754">
        <v>6.65</v>
      </c>
      <c r="G37" s="753">
        <v>1</v>
      </c>
      <c r="H37" s="754">
        <v>6.63</v>
      </c>
      <c r="I37" s="753">
        <v>0</v>
      </c>
      <c r="J37" s="754">
        <v>0</v>
      </c>
      <c r="K37" s="753">
        <v>0</v>
      </c>
      <c r="L37" s="754">
        <v>0</v>
      </c>
      <c r="M37" s="753">
        <v>0</v>
      </c>
      <c r="N37" s="754">
        <v>0</v>
      </c>
      <c r="O37" s="753">
        <v>0</v>
      </c>
      <c r="P37" s="754">
        <v>0</v>
      </c>
    </row>
    <row r="38" spans="1:16" ht="39" customHeight="1">
      <c r="A38" s="749">
        <v>34</v>
      </c>
      <c r="B38" s="758" t="s">
        <v>1092</v>
      </c>
      <c r="C38" s="756"/>
      <c r="D38" s="756"/>
      <c r="E38" s="753">
        <v>14</v>
      </c>
      <c r="F38" s="754">
        <v>71.25</v>
      </c>
      <c r="G38" s="753">
        <v>1</v>
      </c>
      <c r="H38" s="754">
        <v>2.5</v>
      </c>
      <c r="I38" s="753">
        <v>0</v>
      </c>
      <c r="J38" s="754">
        <v>0</v>
      </c>
      <c r="K38" s="753">
        <v>0</v>
      </c>
      <c r="L38" s="754">
        <v>0</v>
      </c>
      <c r="M38" s="753">
        <v>14</v>
      </c>
      <c r="N38" s="754">
        <v>71.25</v>
      </c>
      <c r="O38" s="753">
        <v>0</v>
      </c>
      <c r="P38" s="754">
        <v>0</v>
      </c>
    </row>
    <row r="39" spans="1:16">
      <c r="A39" s="749">
        <v>35</v>
      </c>
      <c r="B39" s="750" t="s">
        <v>1093</v>
      </c>
      <c r="C39" s="756"/>
      <c r="D39" s="756"/>
      <c r="E39" s="753">
        <v>29</v>
      </c>
      <c r="F39" s="754">
        <v>63.9</v>
      </c>
      <c r="G39" s="753">
        <v>0</v>
      </c>
      <c r="H39" s="754">
        <v>0</v>
      </c>
      <c r="I39" s="753">
        <v>0</v>
      </c>
      <c r="J39" s="754">
        <v>0</v>
      </c>
      <c r="K39" s="753">
        <v>0</v>
      </c>
      <c r="L39" s="754">
        <v>0</v>
      </c>
      <c r="M39" s="753">
        <v>29</v>
      </c>
      <c r="N39" s="754">
        <v>63.9</v>
      </c>
      <c r="O39" s="753">
        <v>0</v>
      </c>
      <c r="P39" s="754">
        <v>0</v>
      </c>
    </row>
    <row r="40" spans="1:16">
      <c r="A40" s="749">
        <v>36</v>
      </c>
      <c r="B40" s="750" t="s">
        <v>1094</v>
      </c>
      <c r="C40" s="756"/>
      <c r="D40" s="756"/>
      <c r="E40" s="753">
        <v>2</v>
      </c>
      <c r="F40" s="754">
        <v>3</v>
      </c>
      <c r="G40" s="753">
        <v>0</v>
      </c>
      <c r="H40" s="754">
        <v>0</v>
      </c>
      <c r="I40" s="753">
        <v>0</v>
      </c>
      <c r="J40" s="754">
        <v>0</v>
      </c>
      <c r="K40" s="753">
        <v>0</v>
      </c>
      <c r="L40" s="754">
        <v>0</v>
      </c>
      <c r="M40" s="753">
        <v>2</v>
      </c>
      <c r="N40" s="754">
        <v>3</v>
      </c>
      <c r="O40" s="753">
        <v>0</v>
      </c>
      <c r="P40" s="754">
        <v>0</v>
      </c>
    </row>
    <row r="41" spans="1:16">
      <c r="A41" s="749">
        <v>37</v>
      </c>
      <c r="B41" s="750" t="s">
        <v>1095</v>
      </c>
      <c r="C41" s="756"/>
      <c r="D41" s="756"/>
      <c r="E41" s="753">
        <v>3</v>
      </c>
      <c r="F41" s="754">
        <v>10.5</v>
      </c>
      <c r="G41" s="753">
        <v>0</v>
      </c>
      <c r="H41" s="754">
        <v>0</v>
      </c>
      <c r="I41" s="753">
        <v>0</v>
      </c>
      <c r="J41" s="754">
        <v>0</v>
      </c>
      <c r="K41" s="753">
        <v>1</v>
      </c>
      <c r="L41" s="754">
        <v>3.5</v>
      </c>
      <c r="M41" s="753">
        <v>2</v>
      </c>
      <c r="N41" s="754">
        <v>7</v>
      </c>
      <c r="O41" s="753">
        <v>0</v>
      </c>
      <c r="P41" s="754">
        <v>0</v>
      </c>
    </row>
    <row r="42" spans="1:16">
      <c r="A42" s="749">
        <v>38</v>
      </c>
      <c r="B42" s="750" t="s">
        <v>1096</v>
      </c>
      <c r="C42" s="756"/>
      <c r="D42" s="756"/>
      <c r="E42" s="753">
        <v>1</v>
      </c>
      <c r="F42" s="754">
        <v>2.5</v>
      </c>
      <c r="G42" s="753">
        <v>0</v>
      </c>
      <c r="H42" s="754">
        <v>0</v>
      </c>
      <c r="I42" s="753">
        <v>0</v>
      </c>
      <c r="J42" s="754">
        <v>0</v>
      </c>
      <c r="K42" s="753">
        <v>0</v>
      </c>
      <c r="L42" s="754">
        <v>0</v>
      </c>
      <c r="M42" s="753">
        <v>1</v>
      </c>
      <c r="N42" s="754">
        <v>2.5</v>
      </c>
      <c r="O42" s="753">
        <v>0</v>
      </c>
      <c r="P42" s="754">
        <v>0</v>
      </c>
    </row>
    <row r="43" spans="1:16" ht="31.5" customHeight="1">
      <c r="A43" s="749">
        <v>39</v>
      </c>
      <c r="B43" s="759" t="s">
        <v>1097</v>
      </c>
      <c r="C43" s="756"/>
      <c r="D43" s="756"/>
      <c r="E43" s="753">
        <v>0</v>
      </c>
      <c r="F43" s="754">
        <v>0</v>
      </c>
      <c r="G43" s="753">
        <v>0</v>
      </c>
      <c r="H43" s="754">
        <v>0</v>
      </c>
      <c r="I43" s="753">
        <v>0</v>
      </c>
      <c r="J43" s="754">
        <v>0</v>
      </c>
      <c r="K43" s="753">
        <v>0</v>
      </c>
      <c r="L43" s="754">
        <v>0</v>
      </c>
      <c r="M43" s="753">
        <v>0</v>
      </c>
      <c r="N43" s="754">
        <v>0</v>
      </c>
      <c r="O43" s="753">
        <v>1</v>
      </c>
      <c r="P43" s="754">
        <v>8.75</v>
      </c>
    </row>
    <row r="44" spans="1:16">
      <c r="A44" s="749">
        <v>40</v>
      </c>
      <c r="B44" s="750" t="s">
        <v>1098</v>
      </c>
      <c r="C44" s="756"/>
      <c r="D44" s="756"/>
      <c r="E44" s="753">
        <v>1</v>
      </c>
      <c r="F44" s="754">
        <v>1.5</v>
      </c>
      <c r="G44" s="753">
        <v>0</v>
      </c>
      <c r="H44" s="754">
        <v>0</v>
      </c>
      <c r="I44" s="753">
        <v>0</v>
      </c>
      <c r="J44" s="754">
        <v>0</v>
      </c>
      <c r="K44" s="753">
        <v>0</v>
      </c>
      <c r="L44" s="754">
        <v>0</v>
      </c>
      <c r="M44" s="753">
        <v>1</v>
      </c>
      <c r="N44" s="754">
        <v>1.5</v>
      </c>
      <c r="O44" s="753">
        <v>0</v>
      </c>
      <c r="P44" s="754">
        <v>0</v>
      </c>
    </row>
    <row r="45" spans="1:16">
      <c r="A45" s="749">
        <v>41</v>
      </c>
      <c r="B45" s="750" t="s">
        <v>1099</v>
      </c>
      <c r="C45" s="756"/>
      <c r="D45" s="756"/>
      <c r="E45" s="753">
        <v>1</v>
      </c>
      <c r="F45" s="754">
        <v>3.5</v>
      </c>
      <c r="G45" s="753">
        <v>0</v>
      </c>
      <c r="H45" s="754">
        <v>0</v>
      </c>
      <c r="I45" s="753">
        <v>0</v>
      </c>
      <c r="J45" s="754">
        <v>0</v>
      </c>
      <c r="K45" s="753">
        <v>0</v>
      </c>
      <c r="L45" s="754">
        <v>0</v>
      </c>
      <c r="M45" s="753">
        <v>1</v>
      </c>
      <c r="N45" s="754">
        <v>3.5</v>
      </c>
      <c r="O45" s="753">
        <v>0</v>
      </c>
      <c r="P45" s="754">
        <v>0</v>
      </c>
    </row>
    <row r="46" spans="1:16">
      <c r="A46" s="749">
        <v>42</v>
      </c>
      <c r="B46" s="750" t="s">
        <v>40</v>
      </c>
      <c r="C46" s="760"/>
      <c r="D46" s="760"/>
      <c r="E46" s="753">
        <v>19</v>
      </c>
      <c r="F46" s="754">
        <v>67.03</v>
      </c>
      <c r="G46" s="753">
        <v>0</v>
      </c>
      <c r="H46" s="754">
        <v>0</v>
      </c>
      <c r="I46" s="753">
        <v>0</v>
      </c>
      <c r="J46" s="754">
        <v>0</v>
      </c>
      <c r="K46" s="753">
        <v>0</v>
      </c>
      <c r="L46" s="754">
        <v>0</v>
      </c>
      <c r="M46" s="753">
        <v>17</v>
      </c>
      <c r="N46" s="754">
        <v>60.03</v>
      </c>
      <c r="O46" s="753">
        <v>0</v>
      </c>
      <c r="P46" s="754">
        <v>0</v>
      </c>
    </row>
    <row r="47" spans="1:16">
      <c r="A47" s="761"/>
      <c r="B47" s="762" t="s">
        <v>182</v>
      </c>
      <c r="C47" s="763">
        <f>SUM(C5:C46)</f>
        <v>4563</v>
      </c>
      <c r="D47" s="764">
        <f t="shared" ref="D47:P47" si="0">SUM(D5:D46)</f>
        <v>13749</v>
      </c>
      <c r="E47" s="763">
        <f t="shared" si="0"/>
        <v>22719</v>
      </c>
      <c r="F47" s="764">
        <f t="shared" si="0"/>
        <v>66598.789999999994</v>
      </c>
      <c r="G47" s="763">
        <f t="shared" si="0"/>
        <v>4767</v>
      </c>
      <c r="H47" s="764">
        <f t="shared" si="0"/>
        <v>12651.479999999996</v>
      </c>
      <c r="I47" s="763">
        <f t="shared" si="0"/>
        <v>3324</v>
      </c>
      <c r="J47" s="763">
        <f t="shared" si="0"/>
        <v>9188.2499999999982</v>
      </c>
      <c r="K47" s="763">
        <f t="shared" si="0"/>
        <v>9097</v>
      </c>
      <c r="L47" s="764">
        <f t="shared" si="0"/>
        <v>25790.929999999997</v>
      </c>
      <c r="M47" s="763">
        <f t="shared" si="0"/>
        <v>10077</v>
      </c>
      <c r="N47" s="764">
        <f t="shared" si="0"/>
        <v>29435.640000000003</v>
      </c>
      <c r="O47" s="763">
        <f t="shared" si="0"/>
        <v>690</v>
      </c>
      <c r="P47" s="763">
        <f t="shared" si="0"/>
        <v>1585.6099999999997</v>
      </c>
    </row>
    <row r="50" spans="1:16">
      <c r="A50" s="765" t="s">
        <v>1100</v>
      </c>
      <c r="B50" s="766"/>
      <c r="C50" s="766"/>
      <c r="D50" s="766"/>
      <c r="E50" s="766"/>
      <c r="F50" s="766"/>
      <c r="G50" s="766"/>
      <c r="H50" s="766"/>
      <c r="I50" s="766"/>
      <c r="J50" s="766"/>
      <c r="K50" s="766"/>
      <c r="L50" s="766"/>
      <c r="M50" s="766"/>
      <c r="N50" s="766"/>
      <c r="O50" s="766"/>
      <c r="P50" s="766"/>
    </row>
    <row r="51" spans="1:16">
      <c r="A51" s="767" t="s">
        <v>1072</v>
      </c>
      <c r="B51" s="768"/>
      <c r="C51" s="768"/>
      <c r="D51" s="768"/>
      <c r="E51" s="768"/>
      <c r="F51" s="768"/>
      <c r="G51" s="768"/>
      <c r="H51" s="768"/>
      <c r="I51" s="768"/>
      <c r="J51" s="768"/>
      <c r="K51" s="768"/>
      <c r="L51" s="768"/>
      <c r="M51" s="768"/>
      <c r="N51" s="768"/>
      <c r="O51" s="768"/>
      <c r="P51" s="769"/>
    </row>
    <row r="52" spans="1:16">
      <c r="A52" s="770" t="s">
        <v>341</v>
      </c>
      <c r="B52" s="770" t="s">
        <v>96</v>
      </c>
      <c r="C52" s="770" t="s">
        <v>89</v>
      </c>
      <c r="D52" s="770"/>
      <c r="E52" s="770" t="s">
        <v>1073</v>
      </c>
      <c r="F52" s="770"/>
      <c r="G52" s="770" t="s">
        <v>1074</v>
      </c>
      <c r="H52" s="770"/>
      <c r="I52" s="771" t="s">
        <v>1075</v>
      </c>
      <c r="J52" s="772"/>
      <c r="K52" s="771" t="s">
        <v>1076</v>
      </c>
      <c r="L52" s="772"/>
      <c r="M52" s="771" t="s">
        <v>1077</v>
      </c>
      <c r="N52" s="772"/>
      <c r="O52" s="771" t="s">
        <v>1101</v>
      </c>
      <c r="P52" s="772"/>
    </row>
    <row r="53" spans="1:16">
      <c r="A53" s="770"/>
      <c r="B53" s="770"/>
      <c r="C53" s="773" t="s">
        <v>1079</v>
      </c>
      <c r="D53" s="773" t="s">
        <v>1102</v>
      </c>
      <c r="E53" s="773" t="s">
        <v>1079</v>
      </c>
      <c r="F53" s="773" t="s">
        <v>1102</v>
      </c>
      <c r="G53" s="773" t="s">
        <v>1079</v>
      </c>
      <c r="H53" s="773" t="s">
        <v>1102</v>
      </c>
      <c r="I53" s="773" t="s">
        <v>1079</v>
      </c>
      <c r="J53" s="773" t="s">
        <v>1102</v>
      </c>
      <c r="K53" s="773" t="s">
        <v>1079</v>
      </c>
      <c r="L53" s="773" t="s">
        <v>1102</v>
      </c>
      <c r="M53" s="773" t="s">
        <v>1079</v>
      </c>
      <c r="N53" s="773" t="s">
        <v>1102</v>
      </c>
      <c r="O53" s="773" t="s">
        <v>1079</v>
      </c>
      <c r="P53" s="773" t="s">
        <v>1102</v>
      </c>
    </row>
    <row r="54" spans="1:16">
      <c r="A54" s="749">
        <v>1</v>
      </c>
      <c r="B54" s="750" t="s">
        <v>937</v>
      </c>
      <c r="C54" s="774">
        <v>151</v>
      </c>
      <c r="D54" s="775">
        <v>453</v>
      </c>
      <c r="E54" s="776">
        <v>1642</v>
      </c>
      <c r="F54" s="754">
        <v>4227.53</v>
      </c>
      <c r="G54" s="776">
        <v>317</v>
      </c>
      <c r="H54" s="754">
        <v>652.41999999999996</v>
      </c>
      <c r="I54" s="776">
        <v>233</v>
      </c>
      <c r="J54" s="754">
        <v>508.34</v>
      </c>
      <c r="K54" s="776">
        <v>580</v>
      </c>
      <c r="L54" s="754">
        <v>1398.55</v>
      </c>
      <c r="M54" s="776">
        <v>865</v>
      </c>
      <c r="N54" s="754">
        <v>2277.48</v>
      </c>
      <c r="O54" s="776">
        <v>38</v>
      </c>
      <c r="P54" s="754">
        <v>82.88</v>
      </c>
    </row>
    <row r="55" spans="1:16">
      <c r="A55" s="749">
        <v>2</v>
      </c>
      <c r="B55" s="750" t="s">
        <v>938</v>
      </c>
      <c r="C55" s="774">
        <v>274</v>
      </c>
      <c r="D55" s="775">
        <v>829</v>
      </c>
      <c r="E55" s="776">
        <v>1431</v>
      </c>
      <c r="F55" s="754">
        <v>5598.45</v>
      </c>
      <c r="G55" s="776">
        <v>222</v>
      </c>
      <c r="H55" s="754">
        <v>968.25</v>
      </c>
      <c r="I55" s="776">
        <v>186</v>
      </c>
      <c r="J55" s="754">
        <v>776.45</v>
      </c>
      <c r="K55" s="776">
        <v>570</v>
      </c>
      <c r="L55" s="754">
        <v>2286.41</v>
      </c>
      <c r="M55" s="776">
        <v>713</v>
      </c>
      <c r="N55" s="754">
        <v>2496.31</v>
      </c>
      <c r="O55" s="776">
        <v>35</v>
      </c>
      <c r="P55" s="754">
        <v>145.69999999999999</v>
      </c>
    </row>
    <row r="56" spans="1:16">
      <c r="A56" s="749">
        <v>3</v>
      </c>
      <c r="B56" s="750" t="s">
        <v>939</v>
      </c>
      <c r="C56" s="774">
        <v>152</v>
      </c>
      <c r="D56" s="775">
        <v>456</v>
      </c>
      <c r="E56" s="776">
        <v>337</v>
      </c>
      <c r="F56" s="754">
        <v>1309.0899999999999</v>
      </c>
      <c r="G56" s="776">
        <v>75</v>
      </c>
      <c r="H56" s="754">
        <v>312.51</v>
      </c>
      <c r="I56" s="776">
        <v>56</v>
      </c>
      <c r="J56" s="754">
        <v>234.04</v>
      </c>
      <c r="K56" s="776">
        <v>94</v>
      </c>
      <c r="L56" s="754">
        <v>373.51</v>
      </c>
      <c r="M56" s="776">
        <v>187</v>
      </c>
      <c r="N56" s="754">
        <v>670.64</v>
      </c>
      <c r="O56" s="776">
        <v>11</v>
      </c>
      <c r="P56" s="754">
        <v>41.75</v>
      </c>
    </row>
    <row r="57" spans="1:16">
      <c r="A57" s="749">
        <v>4</v>
      </c>
      <c r="B57" s="750" t="s">
        <v>940</v>
      </c>
      <c r="C57" s="774">
        <v>217</v>
      </c>
      <c r="D57" s="775">
        <v>658.4</v>
      </c>
      <c r="E57" s="776">
        <v>2704</v>
      </c>
      <c r="F57" s="754">
        <v>7018.4</v>
      </c>
      <c r="G57" s="776">
        <v>571</v>
      </c>
      <c r="H57" s="754">
        <v>1542.41</v>
      </c>
      <c r="I57" s="776">
        <v>337</v>
      </c>
      <c r="J57" s="754">
        <v>897.17</v>
      </c>
      <c r="K57" s="776">
        <v>1063</v>
      </c>
      <c r="L57" s="754">
        <v>2526.5500000000002</v>
      </c>
      <c r="M57" s="776">
        <v>1132</v>
      </c>
      <c r="N57" s="754">
        <v>3193.86</v>
      </c>
      <c r="O57" s="776">
        <v>109</v>
      </c>
      <c r="P57" s="754">
        <v>245.16</v>
      </c>
    </row>
    <row r="58" spans="1:16">
      <c r="A58" s="749">
        <v>5</v>
      </c>
      <c r="B58" s="750" t="s">
        <v>941</v>
      </c>
      <c r="C58" s="774">
        <v>166</v>
      </c>
      <c r="D58" s="775">
        <v>503</v>
      </c>
      <c r="E58" s="776">
        <v>1877</v>
      </c>
      <c r="F58" s="754">
        <v>4304.9799999999996</v>
      </c>
      <c r="G58" s="776">
        <v>309</v>
      </c>
      <c r="H58" s="754">
        <v>501.66</v>
      </c>
      <c r="I58" s="776">
        <v>188</v>
      </c>
      <c r="J58" s="754">
        <v>376.05</v>
      </c>
      <c r="K58" s="776">
        <v>933</v>
      </c>
      <c r="L58" s="754">
        <v>2113.81</v>
      </c>
      <c r="M58" s="776">
        <v>726</v>
      </c>
      <c r="N58" s="754">
        <v>1704.34</v>
      </c>
      <c r="O58" s="776">
        <v>60</v>
      </c>
      <c r="P58" s="754">
        <v>87.55</v>
      </c>
    </row>
    <row r="59" spans="1:16">
      <c r="A59" s="749">
        <v>6</v>
      </c>
      <c r="B59" s="750" t="s">
        <v>102</v>
      </c>
      <c r="C59" s="774">
        <v>124</v>
      </c>
      <c r="D59" s="775">
        <v>376</v>
      </c>
      <c r="E59" s="776">
        <v>642</v>
      </c>
      <c r="F59" s="754">
        <v>1802.45</v>
      </c>
      <c r="G59" s="776">
        <v>123</v>
      </c>
      <c r="H59" s="754">
        <v>345.56</v>
      </c>
      <c r="I59" s="776">
        <v>55</v>
      </c>
      <c r="J59" s="754">
        <v>168.49</v>
      </c>
      <c r="K59" s="776">
        <v>314</v>
      </c>
      <c r="L59" s="754">
        <v>831.45</v>
      </c>
      <c r="M59" s="776">
        <v>248</v>
      </c>
      <c r="N59" s="754">
        <v>684.12</v>
      </c>
      <c r="O59" s="776">
        <v>29</v>
      </c>
      <c r="P59" s="754">
        <v>52.61</v>
      </c>
    </row>
    <row r="60" spans="1:16">
      <c r="A60" s="749">
        <v>7</v>
      </c>
      <c r="B60" s="750" t="s">
        <v>942</v>
      </c>
      <c r="C60" s="774">
        <v>192</v>
      </c>
      <c r="D60" s="775">
        <v>579</v>
      </c>
      <c r="E60" s="776">
        <v>2458</v>
      </c>
      <c r="F60" s="754">
        <v>5811.49</v>
      </c>
      <c r="G60" s="776">
        <v>343</v>
      </c>
      <c r="H60" s="754">
        <v>743.45</v>
      </c>
      <c r="I60" s="776">
        <v>227</v>
      </c>
      <c r="J60" s="754">
        <v>519.44000000000005</v>
      </c>
      <c r="K60" s="776">
        <v>1198</v>
      </c>
      <c r="L60" s="754">
        <v>2763.89</v>
      </c>
      <c r="M60" s="776">
        <v>984</v>
      </c>
      <c r="N60" s="754">
        <v>2061.2199999999998</v>
      </c>
      <c r="O60" s="776">
        <v>42</v>
      </c>
      <c r="P60" s="754">
        <v>70.86</v>
      </c>
    </row>
    <row r="61" spans="1:16">
      <c r="A61" s="749">
        <v>8</v>
      </c>
      <c r="B61" s="750" t="s">
        <v>1103</v>
      </c>
      <c r="C61" s="774">
        <v>126</v>
      </c>
      <c r="D61" s="775">
        <v>382</v>
      </c>
      <c r="E61" s="776">
        <v>252</v>
      </c>
      <c r="F61" s="754">
        <v>702.81</v>
      </c>
      <c r="G61" s="776">
        <v>54</v>
      </c>
      <c r="H61" s="754">
        <v>133.86000000000001</v>
      </c>
      <c r="I61" s="776">
        <v>38</v>
      </c>
      <c r="J61" s="754">
        <v>98.13</v>
      </c>
      <c r="K61" s="776">
        <v>82</v>
      </c>
      <c r="L61" s="754">
        <v>208.47</v>
      </c>
      <c r="M61" s="776">
        <v>137</v>
      </c>
      <c r="N61" s="754">
        <v>397.52</v>
      </c>
      <c r="O61" s="776">
        <v>9</v>
      </c>
      <c r="P61" s="754">
        <v>14.78</v>
      </c>
    </row>
    <row r="62" spans="1:16">
      <c r="A62" s="749">
        <v>9</v>
      </c>
      <c r="B62" s="750" t="s">
        <v>1104</v>
      </c>
      <c r="C62" s="774">
        <v>152</v>
      </c>
      <c r="D62" s="775">
        <v>456</v>
      </c>
      <c r="E62" s="776">
        <v>404</v>
      </c>
      <c r="F62" s="754">
        <v>1626.93</v>
      </c>
      <c r="G62" s="776">
        <v>68</v>
      </c>
      <c r="H62" s="754">
        <v>298.18</v>
      </c>
      <c r="I62" s="776">
        <v>56</v>
      </c>
      <c r="J62" s="754">
        <v>246.59</v>
      </c>
      <c r="K62" s="776">
        <v>204</v>
      </c>
      <c r="L62" s="754">
        <v>745.95</v>
      </c>
      <c r="M62" s="776">
        <v>156</v>
      </c>
      <c r="N62" s="754">
        <v>640.13</v>
      </c>
      <c r="O62" s="776">
        <v>4</v>
      </c>
      <c r="P62" s="754">
        <v>14.25</v>
      </c>
    </row>
    <row r="63" spans="1:16">
      <c r="A63" s="749">
        <v>10</v>
      </c>
      <c r="B63" s="750" t="s">
        <v>1105</v>
      </c>
      <c r="C63" s="774">
        <v>124</v>
      </c>
      <c r="D63" s="775">
        <v>372</v>
      </c>
      <c r="E63" s="776">
        <v>473</v>
      </c>
      <c r="F63" s="754">
        <v>1491.07</v>
      </c>
      <c r="G63" s="776">
        <v>91</v>
      </c>
      <c r="H63" s="754">
        <v>233.77</v>
      </c>
      <c r="I63" s="776">
        <v>57</v>
      </c>
      <c r="J63" s="754">
        <v>173.35</v>
      </c>
      <c r="K63" s="776">
        <v>227</v>
      </c>
      <c r="L63" s="754">
        <v>739.05</v>
      </c>
      <c r="M63" s="776">
        <v>177</v>
      </c>
      <c r="N63" s="754">
        <v>536.91999999999996</v>
      </c>
      <c r="O63" s="776">
        <v>10</v>
      </c>
      <c r="P63" s="754">
        <v>24.16</v>
      </c>
    </row>
    <row r="64" spans="1:16">
      <c r="A64" s="749">
        <v>11</v>
      </c>
      <c r="B64" s="750" t="s">
        <v>106</v>
      </c>
      <c r="C64" s="774">
        <v>150</v>
      </c>
      <c r="D64" s="775">
        <v>452</v>
      </c>
      <c r="E64" s="776">
        <v>511</v>
      </c>
      <c r="F64" s="754">
        <v>1725.24</v>
      </c>
      <c r="G64" s="776">
        <v>72</v>
      </c>
      <c r="H64" s="754">
        <v>169.77</v>
      </c>
      <c r="I64" s="776">
        <v>55</v>
      </c>
      <c r="J64" s="754">
        <v>224.46</v>
      </c>
      <c r="K64" s="776">
        <v>176</v>
      </c>
      <c r="L64" s="754">
        <v>582.20000000000005</v>
      </c>
      <c r="M64" s="776">
        <v>282</v>
      </c>
      <c r="N64" s="754">
        <v>989.05</v>
      </c>
      <c r="O64" s="776">
        <v>13</v>
      </c>
      <c r="P64" s="754">
        <v>34.119999999999997</v>
      </c>
    </row>
    <row r="65" spans="1:16">
      <c r="A65" s="749">
        <v>12</v>
      </c>
      <c r="B65" s="750" t="s">
        <v>1106</v>
      </c>
      <c r="C65" s="774">
        <v>312</v>
      </c>
      <c r="D65" s="775">
        <v>944.6</v>
      </c>
      <c r="E65" s="776">
        <v>760</v>
      </c>
      <c r="F65" s="754">
        <v>2772.99</v>
      </c>
      <c r="G65" s="776">
        <v>295</v>
      </c>
      <c r="H65" s="754">
        <v>988.13</v>
      </c>
      <c r="I65" s="776">
        <v>266</v>
      </c>
      <c r="J65" s="754">
        <v>897.59</v>
      </c>
      <c r="K65" s="776">
        <v>213</v>
      </c>
      <c r="L65" s="754">
        <v>779.23</v>
      </c>
      <c r="M65" s="776">
        <v>310</v>
      </c>
      <c r="N65" s="754">
        <v>1155.81</v>
      </c>
      <c r="O65" s="776">
        <v>29</v>
      </c>
      <c r="P65" s="754">
        <v>98.71</v>
      </c>
    </row>
    <row r="66" spans="1:16">
      <c r="A66" s="749">
        <v>13</v>
      </c>
      <c r="B66" s="750" t="s">
        <v>108</v>
      </c>
      <c r="C66" s="774">
        <v>150</v>
      </c>
      <c r="D66" s="775">
        <v>450</v>
      </c>
      <c r="E66" s="776">
        <v>324</v>
      </c>
      <c r="F66" s="754">
        <v>1312.29</v>
      </c>
      <c r="G66" s="776">
        <v>93</v>
      </c>
      <c r="H66" s="754">
        <v>359.64</v>
      </c>
      <c r="I66" s="776">
        <v>70</v>
      </c>
      <c r="J66" s="754">
        <v>257.92</v>
      </c>
      <c r="K66" s="776">
        <v>121</v>
      </c>
      <c r="L66" s="754">
        <v>486.9</v>
      </c>
      <c r="M66" s="776">
        <v>130</v>
      </c>
      <c r="N66" s="754">
        <v>494.04</v>
      </c>
      <c r="O66" s="776">
        <v>9</v>
      </c>
      <c r="P66" s="754">
        <v>30.86</v>
      </c>
    </row>
    <row r="67" spans="1:16">
      <c r="A67" s="749">
        <v>14</v>
      </c>
      <c r="B67" s="750" t="s">
        <v>109</v>
      </c>
      <c r="C67" s="774">
        <v>112</v>
      </c>
      <c r="D67" s="775">
        <v>336</v>
      </c>
      <c r="E67" s="776">
        <v>527</v>
      </c>
      <c r="F67" s="754">
        <v>1156.0899999999999</v>
      </c>
      <c r="G67" s="776">
        <v>122</v>
      </c>
      <c r="H67" s="754">
        <v>242.94</v>
      </c>
      <c r="I67" s="776">
        <v>101</v>
      </c>
      <c r="J67" s="754">
        <v>183.15</v>
      </c>
      <c r="K67" s="776">
        <v>168</v>
      </c>
      <c r="L67" s="754">
        <v>338.35</v>
      </c>
      <c r="M67" s="776">
        <v>282</v>
      </c>
      <c r="N67" s="754">
        <v>629.29</v>
      </c>
      <c r="O67" s="776">
        <v>19</v>
      </c>
      <c r="P67" s="754">
        <v>28.78</v>
      </c>
    </row>
    <row r="68" spans="1:16">
      <c r="A68" s="749">
        <v>15</v>
      </c>
      <c r="B68" s="750" t="s">
        <v>110</v>
      </c>
      <c r="C68" s="774">
        <v>112</v>
      </c>
      <c r="D68" s="775">
        <v>336</v>
      </c>
      <c r="E68" s="776">
        <v>442</v>
      </c>
      <c r="F68" s="754">
        <v>1136.8399999999999</v>
      </c>
      <c r="G68" s="776">
        <v>69</v>
      </c>
      <c r="H68" s="754">
        <v>155.04</v>
      </c>
      <c r="I68" s="776">
        <v>66</v>
      </c>
      <c r="J68" s="754">
        <v>144.28</v>
      </c>
      <c r="K68" s="776">
        <v>120</v>
      </c>
      <c r="L68" s="754">
        <v>321.19</v>
      </c>
      <c r="M68" s="776">
        <v>272</v>
      </c>
      <c r="N68" s="754">
        <v>656.57</v>
      </c>
      <c r="O68" s="776">
        <v>18</v>
      </c>
      <c r="P68" s="754">
        <v>40.94</v>
      </c>
    </row>
    <row r="69" spans="1:16">
      <c r="A69" s="749">
        <v>16</v>
      </c>
      <c r="B69" s="750" t="s">
        <v>945</v>
      </c>
      <c r="C69" s="774">
        <v>123</v>
      </c>
      <c r="D69" s="775">
        <v>373</v>
      </c>
      <c r="E69" s="776">
        <v>659</v>
      </c>
      <c r="F69" s="754">
        <v>1728.93</v>
      </c>
      <c r="G69" s="776">
        <v>137</v>
      </c>
      <c r="H69" s="754">
        <v>213.48</v>
      </c>
      <c r="I69" s="776">
        <v>55</v>
      </c>
      <c r="J69" s="754">
        <v>87.08</v>
      </c>
      <c r="K69" s="776">
        <v>228</v>
      </c>
      <c r="L69" s="754">
        <v>622.51</v>
      </c>
      <c r="M69" s="776">
        <v>326</v>
      </c>
      <c r="N69" s="754">
        <v>847.01</v>
      </c>
      <c r="O69" s="776">
        <v>24</v>
      </c>
      <c r="P69" s="754">
        <v>37.520000000000003</v>
      </c>
    </row>
    <row r="70" spans="1:16">
      <c r="A70" s="749">
        <v>17</v>
      </c>
      <c r="B70" s="750" t="s">
        <v>112</v>
      </c>
      <c r="C70" s="774">
        <v>113</v>
      </c>
      <c r="D70" s="775">
        <v>340</v>
      </c>
      <c r="E70" s="776">
        <v>472</v>
      </c>
      <c r="F70" s="754">
        <v>1464.86</v>
      </c>
      <c r="G70" s="776">
        <v>96</v>
      </c>
      <c r="H70" s="754">
        <v>262</v>
      </c>
      <c r="I70" s="776">
        <v>79</v>
      </c>
      <c r="J70" s="754">
        <v>198.88</v>
      </c>
      <c r="K70" s="776">
        <v>185</v>
      </c>
      <c r="L70" s="754">
        <v>579.02</v>
      </c>
      <c r="M70" s="776">
        <v>215</v>
      </c>
      <c r="N70" s="754">
        <v>655.38</v>
      </c>
      <c r="O70" s="776">
        <v>10</v>
      </c>
      <c r="P70" s="754">
        <v>25.92</v>
      </c>
    </row>
    <row r="71" spans="1:16">
      <c r="A71" s="749">
        <v>18</v>
      </c>
      <c r="B71" s="750" t="s">
        <v>113</v>
      </c>
      <c r="C71" s="774">
        <v>112</v>
      </c>
      <c r="D71" s="775">
        <v>336</v>
      </c>
      <c r="E71" s="776">
        <v>1193</v>
      </c>
      <c r="F71" s="754">
        <v>3197.5</v>
      </c>
      <c r="G71" s="776">
        <v>256</v>
      </c>
      <c r="H71" s="754">
        <v>544.52</v>
      </c>
      <c r="I71" s="776">
        <v>169</v>
      </c>
      <c r="J71" s="754">
        <v>345</v>
      </c>
      <c r="K71" s="776">
        <v>513</v>
      </c>
      <c r="L71" s="754">
        <v>1407.05</v>
      </c>
      <c r="M71" s="776">
        <v>493</v>
      </c>
      <c r="N71" s="754">
        <v>1270.23</v>
      </c>
      <c r="O71" s="776">
        <v>44</v>
      </c>
      <c r="P71" s="754">
        <v>85.73</v>
      </c>
    </row>
    <row r="72" spans="1:16">
      <c r="A72" s="749">
        <v>19</v>
      </c>
      <c r="B72" s="750" t="s">
        <v>114</v>
      </c>
      <c r="C72" s="774">
        <v>138</v>
      </c>
      <c r="D72" s="775">
        <v>415</v>
      </c>
      <c r="E72" s="776">
        <v>138</v>
      </c>
      <c r="F72" s="754">
        <v>478.89</v>
      </c>
      <c r="G72" s="776">
        <v>62</v>
      </c>
      <c r="H72" s="754">
        <v>169.49</v>
      </c>
      <c r="I72" s="776">
        <v>31</v>
      </c>
      <c r="J72" s="754">
        <v>92.29</v>
      </c>
      <c r="K72" s="776">
        <v>37</v>
      </c>
      <c r="L72" s="754">
        <v>143.93</v>
      </c>
      <c r="M72" s="776">
        <v>49</v>
      </c>
      <c r="N72" s="754">
        <v>171.16</v>
      </c>
      <c r="O72" s="776">
        <v>12</v>
      </c>
      <c r="P72" s="754">
        <v>31.24</v>
      </c>
    </row>
    <row r="73" spans="1:16">
      <c r="A73" s="749">
        <v>20</v>
      </c>
      <c r="B73" s="750" t="s">
        <v>115</v>
      </c>
      <c r="C73" s="774">
        <v>115</v>
      </c>
      <c r="D73" s="775">
        <v>345</v>
      </c>
      <c r="E73" s="776">
        <v>573</v>
      </c>
      <c r="F73" s="754">
        <v>2311.4699999999998</v>
      </c>
      <c r="G73" s="776">
        <v>84</v>
      </c>
      <c r="H73" s="754">
        <v>294.91000000000003</v>
      </c>
      <c r="I73" s="776">
        <v>42</v>
      </c>
      <c r="J73" s="754">
        <v>156.01</v>
      </c>
      <c r="K73" s="776">
        <v>211</v>
      </c>
      <c r="L73" s="754">
        <v>823.56</v>
      </c>
      <c r="M73" s="776">
        <v>303</v>
      </c>
      <c r="N73" s="754">
        <v>1257.05</v>
      </c>
      <c r="O73" s="776">
        <v>8</v>
      </c>
      <c r="P73" s="754">
        <v>30.37</v>
      </c>
    </row>
    <row r="74" spans="1:16">
      <c r="A74" s="749">
        <v>21</v>
      </c>
      <c r="B74" s="750" t="s">
        <v>116</v>
      </c>
      <c r="C74" s="774">
        <v>123</v>
      </c>
      <c r="D74" s="775">
        <v>373</v>
      </c>
      <c r="E74" s="776">
        <v>598</v>
      </c>
      <c r="F74" s="754">
        <v>1336.9</v>
      </c>
      <c r="G74" s="776">
        <v>53</v>
      </c>
      <c r="H74" s="754">
        <v>120.07</v>
      </c>
      <c r="I74" s="776">
        <v>42</v>
      </c>
      <c r="J74" s="754">
        <v>68.88</v>
      </c>
      <c r="K74" s="776">
        <v>252</v>
      </c>
      <c r="L74" s="754">
        <v>556.49</v>
      </c>
      <c r="M74" s="776">
        <v>315</v>
      </c>
      <c r="N74" s="754">
        <v>697.64</v>
      </c>
      <c r="O74" s="776">
        <v>23</v>
      </c>
      <c r="P74" s="754">
        <v>38.090000000000003</v>
      </c>
    </row>
    <row r="75" spans="1:16">
      <c r="A75" s="749">
        <v>22</v>
      </c>
      <c r="B75" s="750" t="s">
        <v>117</v>
      </c>
      <c r="C75" s="774">
        <v>168</v>
      </c>
      <c r="D75" s="775">
        <v>504</v>
      </c>
      <c r="E75" s="776">
        <v>369</v>
      </c>
      <c r="F75" s="754">
        <v>1437.42</v>
      </c>
      <c r="G75" s="776">
        <v>99</v>
      </c>
      <c r="H75" s="754">
        <v>302.64999999999998</v>
      </c>
      <c r="I75" s="776">
        <v>74</v>
      </c>
      <c r="J75" s="754">
        <v>240.1</v>
      </c>
      <c r="K75" s="776">
        <v>124</v>
      </c>
      <c r="L75" s="754">
        <v>492.05</v>
      </c>
      <c r="M75" s="776">
        <v>175</v>
      </c>
      <c r="N75" s="754">
        <v>691.47</v>
      </c>
      <c r="O75" s="776">
        <v>9</v>
      </c>
      <c r="P75" s="754">
        <v>29.92</v>
      </c>
    </row>
    <row r="76" spans="1:16">
      <c r="A76" s="749">
        <v>23</v>
      </c>
      <c r="B76" s="750" t="s">
        <v>946</v>
      </c>
      <c r="C76" s="774">
        <v>154</v>
      </c>
      <c r="D76" s="775">
        <v>462</v>
      </c>
      <c r="E76" s="776">
        <v>499</v>
      </c>
      <c r="F76" s="754">
        <v>1818</v>
      </c>
      <c r="G76" s="776">
        <v>112</v>
      </c>
      <c r="H76" s="754">
        <v>316.87</v>
      </c>
      <c r="I76" s="776">
        <v>70</v>
      </c>
      <c r="J76" s="754">
        <v>222.8</v>
      </c>
      <c r="K76" s="776">
        <v>198</v>
      </c>
      <c r="L76" s="754">
        <v>720.45</v>
      </c>
      <c r="M76" s="776">
        <v>216</v>
      </c>
      <c r="N76" s="754">
        <v>802.25</v>
      </c>
      <c r="O76" s="776">
        <v>17</v>
      </c>
      <c r="P76" s="754">
        <v>40.06</v>
      </c>
    </row>
    <row r="77" spans="1:16">
      <c r="A77" s="749">
        <v>24</v>
      </c>
      <c r="B77" s="750" t="s">
        <v>119</v>
      </c>
      <c r="C77" s="774">
        <v>140</v>
      </c>
      <c r="D77" s="775">
        <v>420</v>
      </c>
      <c r="E77" s="776">
        <v>584</v>
      </c>
      <c r="F77" s="754">
        <v>1811.74</v>
      </c>
      <c r="G77" s="776">
        <v>107</v>
      </c>
      <c r="H77" s="754">
        <v>245.53</v>
      </c>
      <c r="I77" s="776">
        <v>67</v>
      </c>
      <c r="J77" s="754">
        <v>156.55000000000001</v>
      </c>
      <c r="K77" s="776">
        <v>316</v>
      </c>
      <c r="L77" s="754">
        <v>977.75</v>
      </c>
      <c r="M77" s="776">
        <v>197</v>
      </c>
      <c r="N77" s="754">
        <v>612.92999999999995</v>
      </c>
      <c r="O77" s="776">
        <v>15</v>
      </c>
      <c r="P77" s="754">
        <v>33.68</v>
      </c>
    </row>
    <row r="78" spans="1:16">
      <c r="A78" s="749">
        <v>25</v>
      </c>
      <c r="B78" s="750" t="s">
        <v>125</v>
      </c>
      <c r="C78" s="774">
        <v>115</v>
      </c>
      <c r="D78" s="775">
        <v>346</v>
      </c>
      <c r="E78" s="776">
        <v>238</v>
      </c>
      <c r="F78" s="754">
        <v>865.18</v>
      </c>
      <c r="G78" s="776">
        <v>55</v>
      </c>
      <c r="H78" s="754">
        <v>159.76</v>
      </c>
      <c r="I78" s="776">
        <v>54</v>
      </c>
      <c r="J78" s="754">
        <v>147</v>
      </c>
      <c r="K78" s="776">
        <v>78</v>
      </c>
      <c r="L78" s="754">
        <v>297.72000000000003</v>
      </c>
      <c r="M78" s="776">
        <v>120</v>
      </c>
      <c r="N78" s="754">
        <v>428.09</v>
      </c>
      <c r="O78" s="776">
        <v>6</v>
      </c>
      <c r="P78" s="754">
        <v>19.3</v>
      </c>
    </row>
    <row r="79" spans="1:16">
      <c r="A79" s="749">
        <v>26</v>
      </c>
      <c r="B79" s="750" t="s">
        <v>947</v>
      </c>
      <c r="C79" s="774">
        <v>188</v>
      </c>
      <c r="D79" s="775">
        <v>564</v>
      </c>
      <c r="E79" s="776">
        <v>586</v>
      </c>
      <c r="F79" s="754">
        <v>1904.74</v>
      </c>
      <c r="G79" s="776">
        <v>212</v>
      </c>
      <c r="H79" s="754">
        <v>664.6</v>
      </c>
      <c r="I79" s="776">
        <v>142</v>
      </c>
      <c r="J79" s="754">
        <v>467.96</v>
      </c>
      <c r="K79" s="776">
        <v>163</v>
      </c>
      <c r="L79" s="754">
        <v>503.85</v>
      </c>
      <c r="M79" s="776">
        <v>268</v>
      </c>
      <c r="N79" s="754">
        <v>880.63</v>
      </c>
      <c r="O79" s="776">
        <v>12</v>
      </c>
      <c r="P79" s="754">
        <v>30.19</v>
      </c>
    </row>
    <row r="80" spans="1:16">
      <c r="A80" s="749">
        <v>27</v>
      </c>
      <c r="B80" s="750" t="s">
        <v>948</v>
      </c>
      <c r="C80" s="774">
        <v>126</v>
      </c>
      <c r="D80" s="775">
        <v>382</v>
      </c>
      <c r="E80" s="776">
        <v>503</v>
      </c>
      <c r="F80" s="754">
        <v>1765.78</v>
      </c>
      <c r="G80" s="776">
        <v>129</v>
      </c>
      <c r="H80" s="754">
        <v>377.23</v>
      </c>
      <c r="I80" s="776">
        <v>87</v>
      </c>
      <c r="J80" s="754">
        <v>217.7</v>
      </c>
      <c r="K80" s="776">
        <v>210</v>
      </c>
      <c r="L80" s="754">
        <v>655.04999999999995</v>
      </c>
      <c r="M80" s="776">
        <v>185</v>
      </c>
      <c r="N80" s="754">
        <v>691.51</v>
      </c>
      <c r="O80" s="776">
        <v>16</v>
      </c>
      <c r="P80" s="754">
        <v>46.28</v>
      </c>
    </row>
    <row r="81" spans="1:16">
      <c r="A81" s="749">
        <v>28</v>
      </c>
      <c r="B81" s="750" t="s">
        <v>122</v>
      </c>
      <c r="C81" s="774">
        <v>173</v>
      </c>
      <c r="D81" s="775">
        <v>519</v>
      </c>
      <c r="E81" s="776">
        <v>469</v>
      </c>
      <c r="F81" s="754">
        <v>1605.02</v>
      </c>
      <c r="G81" s="776">
        <v>221</v>
      </c>
      <c r="H81" s="754">
        <v>687.08</v>
      </c>
      <c r="I81" s="776">
        <v>180</v>
      </c>
      <c r="J81" s="754">
        <v>560.21</v>
      </c>
      <c r="K81" s="776">
        <v>98</v>
      </c>
      <c r="L81" s="754">
        <v>352.12</v>
      </c>
      <c r="M81" s="776">
        <v>195</v>
      </c>
      <c r="N81" s="754">
        <v>673.13</v>
      </c>
      <c r="O81" s="776">
        <v>12</v>
      </c>
      <c r="P81" s="754">
        <v>26.48</v>
      </c>
    </row>
    <row r="82" spans="1:16">
      <c r="A82" s="749">
        <v>29</v>
      </c>
      <c r="B82" s="750" t="s">
        <v>123</v>
      </c>
      <c r="C82" s="774">
        <v>142</v>
      </c>
      <c r="D82" s="775">
        <v>426</v>
      </c>
      <c r="E82" s="776">
        <v>501</v>
      </c>
      <c r="F82" s="754">
        <v>1384.21</v>
      </c>
      <c r="G82" s="776">
        <v>189</v>
      </c>
      <c r="H82" s="754">
        <v>473.71</v>
      </c>
      <c r="I82" s="776">
        <v>151</v>
      </c>
      <c r="J82" s="754">
        <v>387.6</v>
      </c>
      <c r="K82" s="776">
        <v>173</v>
      </c>
      <c r="L82" s="754">
        <v>471.76</v>
      </c>
      <c r="M82" s="776">
        <v>198</v>
      </c>
      <c r="N82" s="754">
        <v>560.29999999999995</v>
      </c>
      <c r="O82" s="776">
        <v>31</v>
      </c>
      <c r="P82" s="754">
        <v>75.89</v>
      </c>
    </row>
    <row r="83" spans="1:16">
      <c r="A83" s="749">
        <v>30</v>
      </c>
      <c r="B83" s="750" t="s">
        <v>1107</v>
      </c>
      <c r="C83" s="774">
        <v>119</v>
      </c>
      <c r="D83" s="775">
        <v>361</v>
      </c>
      <c r="E83" s="776">
        <v>555</v>
      </c>
      <c r="F83" s="754">
        <v>1509</v>
      </c>
      <c r="G83" s="776">
        <v>133</v>
      </c>
      <c r="H83" s="754">
        <v>184.43</v>
      </c>
      <c r="I83" s="776">
        <v>90</v>
      </c>
      <c r="J83" s="754">
        <v>134.74</v>
      </c>
      <c r="K83" s="776">
        <v>248</v>
      </c>
      <c r="L83" s="754">
        <v>692.11</v>
      </c>
      <c r="M83" s="776">
        <v>221</v>
      </c>
      <c r="N83" s="754">
        <v>609.55999999999995</v>
      </c>
      <c r="O83" s="776">
        <v>16</v>
      </c>
      <c r="P83" s="754">
        <v>21.83</v>
      </c>
    </row>
    <row r="84" spans="1:16" ht="15.75">
      <c r="A84" s="777"/>
      <c r="B84" s="778" t="s">
        <v>66</v>
      </c>
      <c r="C84" s="777">
        <f>SUM(C54:C83)</f>
        <v>4563</v>
      </c>
      <c r="D84" s="779">
        <f t="shared" ref="D84:P84" si="1">SUM(D54:D83)</f>
        <v>13749</v>
      </c>
      <c r="E84" s="777">
        <f t="shared" si="1"/>
        <v>22721</v>
      </c>
      <c r="F84" s="777">
        <f t="shared" si="1"/>
        <v>66616.289999999979</v>
      </c>
      <c r="G84" s="777">
        <f t="shared" si="1"/>
        <v>4769</v>
      </c>
      <c r="H84" s="777">
        <f t="shared" si="1"/>
        <v>12663.92</v>
      </c>
      <c r="I84" s="777">
        <f t="shared" si="1"/>
        <v>3324</v>
      </c>
      <c r="J84" s="777">
        <f t="shared" si="1"/>
        <v>9188.25</v>
      </c>
      <c r="K84" s="777">
        <f t="shared" si="1"/>
        <v>9097</v>
      </c>
      <c r="L84" s="777">
        <f t="shared" si="1"/>
        <v>25790.929999999997</v>
      </c>
      <c r="M84" s="777">
        <f t="shared" si="1"/>
        <v>10077</v>
      </c>
      <c r="N84" s="777">
        <f t="shared" si="1"/>
        <v>29435.640000000003</v>
      </c>
      <c r="O84" s="777">
        <f t="shared" si="1"/>
        <v>690</v>
      </c>
      <c r="P84" s="777">
        <f t="shared" si="1"/>
        <v>1585.61</v>
      </c>
    </row>
  </sheetData>
  <mergeCells count="19">
    <mergeCell ref="K52:L52"/>
    <mergeCell ref="M52:N52"/>
    <mergeCell ref="O52:P52"/>
    <mergeCell ref="C25:C46"/>
    <mergeCell ref="D25:D46"/>
    <mergeCell ref="A50:P50"/>
    <mergeCell ref="A51:P51"/>
    <mergeCell ref="A52:A53"/>
    <mergeCell ref="B52:B53"/>
    <mergeCell ref="C52:D52"/>
    <mergeCell ref="E52:F52"/>
    <mergeCell ref="G52:H52"/>
    <mergeCell ref="I52:J52"/>
    <mergeCell ref="A1:P1"/>
    <mergeCell ref="A2:P2"/>
    <mergeCell ref="C3:D3"/>
    <mergeCell ref="I3:J3"/>
    <mergeCell ref="K3:L3"/>
    <mergeCell ref="M3:N3"/>
  </mergeCells>
  <hyperlinks>
    <hyperlink ref="E30" r:id="rId1" display="https://www.kviconline.gov.in/pmegpeportal/pmegpmr/dwstatewise.jsp?AGENCY=%25%25&amp;ZONECD=South&amp;STATECD=KARNATAKA&amp;OFFNAMECD=%25%25&amp;DISTCD=%25%25&amp;FROMDT=01-APR-2021&amp;TODT=14-JAN-2022&amp;BANKNAME=AXIS%20BANK%20LTD&amp;QRYCODE=5"/>
    <hyperlink ref="G30" r:id="rId2" display="https://www.kviconline.gov.in/pmegpeportal/pmegpmr/dwstatewise.jsp?AGENCY=%25%25&amp;ZONECD=South&amp;STATECD=KARNATAKA&amp;OFFNAMECD=%25%25&amp;DISTCD=%25%25&amp;FROMDT=01-APR-2021&amp;TODT=14-JAN-2022&amp;BANKNAME=AXIS%20BANK%20LTD&amp;QRYCODE=6"/>
    <hyperlink ref="I30" r:id="rId3" display="https://www.kviconline.gov.in/pmegpeportal/pmegpmr/dwstatewise.jsp?AGENCY=%25%25&amp;ZONECD=South&amp;STATECD=KARNATAKA&amp;OFFNAMECD=%25%25&amp;DISTCD=%25%25&amp;FROMDT=01-APR-2021&amp;TODT=14-JAN-2022&amp;BANKNAME=AXIS%20BANK%20LTD&amp;QRYCODE=12"/>
    <hyperlink ref="K30" r:id="rId4" display="https://www.kviconline.gov.in/pmegpeportal/pmegpmr/dwstatewise.jsp?AGENCY=%25%25&amp;ZONECD=South&amp;STATECD=KARNATAKA&amp;OFFNAMECD=%25%25&amp;DISTCD=%25%25&amp;FROMDT=01-APR-2021&amp;TODT=14-JAN-2022&amp;BANKNAME=AXIS%20BANK%20LTD&amp;QRYCODE=7"/>
    <hyperlink ref="M30" r:id="rId5" display="https://www.kviconline.gov.in/pmegpeportal/pmegpmr/dwstatewise.jsp?AGENCY=%25%25&amp;ZONECD=South&amp;STATECD=KARNATAKA&amp;OFFNAMECD=%25%25&amp;DISTCD=%25%25&amp;FROMDT=01-APR-2021&amp;TODT=14-JAN-2022&amp;BANKNAME=AXIS%20BANK%20LTD&amp;QRYCODE=38"/>
    <hyperlink ref="O30" r:id="rId6" display="https://www.kviconline.gov.in/pmegpeportal/pmegpmr/dwstatewise.jsp?AGENCY=%25%25&amp;ZONECD=South&amp;STATECD=KARNATAKA&amp;OFFNAMECD=%25%25&amp;DISTCD=%25%25&amp;FROMDT=01-APR-2021&amp;TODT=14-JAN-2022&amp;BANKNAME=AXIS%20BANK%20LTD&amp;QRYCODE=16"/>
    <hyperlink ref="E33" r:id="rId7" display="https://www.kviconline.gov.in/pmegpeportal/pmegpmr/dwstatewise.jsp?AGENCY=%25%25&amp;ZONECD=South&amp;STATECD=KARNATAKA&amp;OFFNAMECD=%25%25&amp;DISTCD=%25%25&amp;FROMDT=01-APR-2021&amp;TODT=14-JAN-2022&amp;BANKNAME=BANDHAN%20BANK%20LTD&amp;QRYCODE=5"/>
    <hyperlink ref="G33" r:id="rId8" display="https://www.kviconline.gov.in/pmegpeportal/pmegpmr/dwstatewise.jsp?AGENCY=%25%25&amp;ZONECD=South&amp;STATECD=KARNATAKA&amp;OFFNAMECD=%25%25&amp;DISTCD=%25%25&amp;FROMDT=01-APR-2021&amp;TODT=14-JAN-2022&amp;BANKNAME=BANDHAN%20BANK%20LTD&amp;QRYCODE=6"/>
    <hyperlink ref="I33" r:id="rId9" display="https://www.kviconline.gov.in/pmegpeportal/pmegpmr/dwstatewise.jsp?AGENCY=%25%25&amp;ZONECD=South&amp;STATECD=KARNATAKA&amp;OFFNAMECD=%25%25&amp;DISTCD=%25%25&amp;FROMDT=01-APR-2021&amp;TODT=14-JAN-2022&amp;BANKNAME=BANDHAN%20BANK%20LTD&amp;QRYCODE=12"/>
    <hyperlink ref="K33" r:id="rId10" display="https://www.kviconline.gov.in/pmegpeportal/pmegpmr/dwstatewise.jsp?AGENCY=%25%25&amp;ZONECD=South&amp;STATECD=KARNATAKA&amp;OFFNAMECD=%25%25&amp;DISTCD=%25%25&amp;FROMDT=01-APR-2021&amp;TODT=14-JAN-2022&amp;BANKNAME=BANDHAN%20BANK%20LTD&amp;QRYCODE=7"/>
    <hyperlink ref="M33" r:id="rId11" display="https://www.kviconline.gov.in/pmegpeportal/pmegpmr/dwstatewise.jsp?AGENCY=%25%25&amp;ZONECD=South&amp;STATECD=KARNATAKA&amp;OFFNAMECD=%25%25&amp;DISTCD=%25%25&amp;FROMDT=01-APR-2021&amp;TODT=14-JAN-2022&amp;BANKNAME=BANDHAN%20BANK%20LTD&amp;QRYCODE=38"/>
    <hyperlink ref="O33" r:id="rId12" display="https://www.kviconline.gov.in/pmegpeportal/pmegpmr/dwstatewise.jsp?AGENCY=%25%25&amp;ZONECD=South&amp;STATECD=KARNATAKA&amp;OFFNAMECD=%25%25&amp;DISTCD=%25%25&amp;FROMDT=01-APR-2021&amp;TODT=14-JAN-2022&amp;BANKNAME=BANDHAN%20BANK%20LTD&amp;QRYCODE=16"/>
    <hyperlink ref="E6" r:id="rId13" display="https://www.kviconline.gov.in/pmegpeportal/pmegpmr/dwstatewise.jsp?AGENCY=%25%25&amp;ZONECD=South&amp;STATECD=KARNATAKA&amp;OFFNAMECD=%25%25&amp;DISTCD=%25%25&amp;FROMDT=01-APR-2021&amp;TODT=14-JAN-2022&amp;BANKNAME=BANK%20OF%20BARODA&amp;QRYCODE=5"/>
    <hyperlink ref="G6" r:id="rId14" display="https://www.kviconline.gov.in/pmegpeportal/pmegpmr/dwstatewise.jsp?AGENCY=%25%25&amp;ZONECD=South&amp;STATECD=KARNATAKA&amp;OFFNAMECD=%25%25&amp;DISTCD=%25%25&amp;FROMDT=01-APR-2021&amp;TODT=14-JAN-2022&amp;BANKNAME=BANK%20OF%20BARODA&amp;QRYCODE=6"/>
    <hyperlink ref="I6" r:id="rId15" display="https://www.kviconline.gov.in/pmegpeportal/pmegpmr/dwstatewise.jsp?AGENCY=%25%25&amp;ZONECD=South&amp;STATECD=KARNATAKA&amp;OFFNAMECD=%25%25&amp;DISTCD=%25%25&amp;FROMDT=01-APR-2021&amp;TODT=14-JAN-2022&amp;BANKNAME=BANK%20OF%20BARODA&amp;QRYCODE=12"/>
    <hyperlink ref="K6" r:id="rId16" display="https://www.kviconline.gov.in/pmegpeportal/pmegpmr/dwstatewise.jsp?AGENCY=%25%25&amp;ZONECD=South&amp;STATECD=KARNATAKA&amp;OFFNAMECD=%25%25&amp;DISTCD=%25%25&amp;FROMDT=01-APR-2021&amp;TODT=14-JAN-2022&amp;BANKNAME=BANK%20OF%20BARODA&amp;QRYCODE=7"/>
    <hyperlink ref="M6" r:id="rId17" display="https://www.kviconline.gov.in/pmegpeportal/pmegpmr/dwstatewise.jsp?AGENCY=%25%25&amp;ZONECD=South&amp;STATECD=KARNATAKA&amp;OFFNAMECD=%25%25&amp;DISTCD=%25%25&amp;FROMDT=01-APR-2021&amp;TODT=14-JAN-2022&amp;BANKNAME=BANK%20OF%20BARODA&amp;QRYCODE=38"/>
    <hyperlink ref="O6" r:id="rId18" display="https://www.kviconline.gov.in/pmegpeportal/pmegpmr/dwstatewise.jsp?AGENCY=%25%25&amp;ZONECD=South&amp;STATECD=KARNATAKA&amp;OFFNAMECD=%25%25&amp;DISTCD=%25%25&amp;FROMDT=01-APR-2021&amp;TODT=14-JAN-2022&amp;BANKNAME=BANK%20OF%20BARODA&amp;QRYCODE=16"/>
    <hyperlink ref="E13" r:id="rId19" display="https://www.kviconline.gov.in/pmegpeportal/pmegpmr/dwstatewise.jsp?AGENCY=%25%25&amp;ZONECD=South&amp;STATECD=KARNATAKA&amp;OFFNAMECD=%25%25&amp;DISTCD=%25%25&amp;FROMDT=01-APR-2021&amp;TODT=14-JAN-2022&amp;BANKNAME=BANK%20OF%20INDIA&amp;QRYCODE=5"/>
    <hyperlink ref="G13" r:id="rId20" display="https://www.kviconline.gov.in/pmegpeportal/pmegpmr/dwstatewise.jsp?AGENCY=%25%25&amp;ZONECD=South&amp;STATECD=KARNATAKA&amp;OFFNAMECD=%25%25&amp;DISTCD=%25%25&amp;FROMDT=01-APR-2021&amp;TODT=14-JAN-2022&amp;BANKNAME=BANK%20OF%20INDIA&amp;QRYCODE=6"/>
    <hyperlink ref="I13" r:id="rId21" display="https://www.kviconline.gov.in/pmegpeportal/pmegpmr/dwstatewise.jsp?AGENCY=%25%25&amp;ZONECD=South&amp;STATECD=KARNATAKA&amp;OFFNAMECD=%25%25&amp;DISTCD=%25%25&amp;FROMDT=01-APR-2021&amp;TODT=14-JAN-2022&amp;BANKNAME=BANK%20OF%20INDIA&amp;QRYCODE=12"/>
    <hyperlink ref="K13" r:id="rId22" display="https://www.kviconline.gov.in/pmegpeportal/pmegpmr/dwstatewise.jsp?AGENCY=%25%25&amp;ZONECD=South&amp;STATECD=KARNATAKA&amp;OFFNAMECD=%25%25&amp;DISTCD=%25%25&amp;FROMDT=01-APR-2021&amp;TODT=14-JAN-2022&amp;BANKNAME=BANK%20OF%20INDIA&amp;QRYCODE=7"/>
    <hyperlink ref="M13" r:id="rId23" display="https://www.kviconline.gov.in/pmegpeportal/pmegpmr/dwstatewise.jsp?AGENCY=%25%25&amp;ZONECD=South&amp;STATECD=KARNATAKA&amp;OFFNAMECD=%25%25&amp;DISTCD=%25%25&amp;FROMDT=01-APR-2021&amp;TODT=14-JAN-2022&amp;BANKNAME=BANK%20OF%20INDIA&amp;QRYCODE=38"/>
    <hyperlink ref="O13" r:id="rId24" display="https://www.kviconline.gov.in/pmegpeportal/pmegpmr/dwstatewise.jsp?AGENCY=%25%25&amp;ZONECD=South&amp;STATECD=KARNATAKA&amp;OFFNAMECD=%25%25&amp;DISTCD=%25%25&amp;FROMDT=01-APR-2021&amp;TODT=14-JAN-2022&amp;BANKNAME=BANK%20OF%20INDIA&amp;QRYCODE=16"/>
    <hyperlink ref="E20" r:id="rId25" display="https://www.kviconline.gov.in/pmegpeportal/pmegpmr/dwstatewise.jsp?AGENCY=%25%25&amp;ZONECD=South&amp;STATECD=KARNATAKA&amp;OFFNAMECD=%25%25&amp;DISTCD=%25%25&amp;FROMDT=01-APR-2021&amp;TODT=14-JAN-2022&amp;BANKNAME=BANK%20OF%20MAHARASHTRA&amp;QRYCODE=5"/>
    <hyperlink ref="G20" r:id="rId26" display="https://www.kviconline.gov.in/pmegpeportal/pmegpmr/dwstatewise.jsp?AGENCY=%25%25&amp;ZONECD=South&amp;STATECD=KARNATAKA&amp;OFFNAMECD=%25%25&amp;DISTCD=%25%25&amp;FROMDT=01-APR-2021&amp;TODT=14-JAN-2022&amp;BANKNAME=BANK%20OF%20MAHARASHTRA&amp;QRYCODE=6"/>
    <hyperlink ref="I20" r:id="rId27" display="https://www.kviconline.gov.in/pmegpeportal/pmegpmr/dwstatewise.jsp?AGENCY=%25%25&amp;ZONECD=South&amp;STATECD=KARNATAKA&amp;OFFNAMECD=%25%25&amp;DISTCD=%25%25&amp;FROMDT=01-APR-2021&amp;TODT=14-JAN-2022&amp;BANKNAME=BANK%20OF%20MAHARASHTRA&amp;QRYCODE=12"/>
    <hyperlink ref="K20" r:id="rId28" display="https://www.kviconline.gov.in/pmegpeportal/pmegpmr/dwstatewise.jsp?AGENCY=%25%25&amp;ZONECD=South&amp;STATECD=KARNATAKA&amp;OFFNAMECD=%25%25&amp;DISTCD=%25%25&amp;FROMDT=01-APR-2021&amp;TODT=14-JAN-2022&amp;BANKNAME=BANK%20OF%20MAHARASHTRA&amp;QRYCODE=7"/>
    <hyperlink ref="M20" r:id="rId29" display="https://www.kviconline.gov.in/pmegpeportal/pmegpmr/dwstatewise.jsp?AGENCY=%25%25&amp;ZONECD=South&amp;STATECD=KARNATAKA&amp;OFFNAMECD=%25%25&amp;DISTCD=%25%25&amp;FROMDT=01-APR-2021&amp;TODT=14-JAN-2022&amp;BANKNAME=BANK%20OF%20MAHARASHTRA&amp;QRYCODE=38"/>
    <hyperlink ref="O20" r:id="rId30" display="https://www.kviconline.gov.in/pmegpeportal/pmegpmr/dwstatewise.jsp?AGENCY=%25%25&amp;ZONECD=South&amp;STATECD=KARNATAKA&amp;OFFNAMECD=%25%25&amp;DISTCD=%25%25&amp;FROMDT=01-APR-2021&amp;TODT=14-JAN-2022&amp;BANKNAME=BANK%20OF%20MAHARASHTRA&amp;QRYCODE=16"/>
    <hyperlink ref="E34" r:id="rId31" display="https://www.kviconline.gov.in/pmegpeportal/pmegpmr/dwstatewise.jsp?AGENCY=%25%25&amp;ZONECD=South&amp;STATECD=KARNATAKA&amp;OFFNAMECD=%25%25&amp;DISTCD=%25%25&amp;FROMDT=01-APR-2021&amp;TODT=14-JAN-2022&amp;BANKNAME=BARCLAYS%20BANK&amp;QRYCODE=5"/>
    <hyperlink ref="G34" r:id="rId32" display="https://www.kviconline.gov.in/pmegpeportal/pmegpmr/dwstatewise.jsp?AGENCY=%25%25&amp;ZONECD=South&amp;STATECD=KARNATAKA&amp;OFFNAMECD=%25%25&amp;DISTCD=%25%25&amp;FROMDT=01-APR-2021&amp;TODT=14-JAN-2022&amp;BANKNAME=BARCLAYS%20BANK&amp;QRYCODE=6"/>
    <hyperlink ref="I34" r:id="rId33" display="https://www.kviconline.gov.in/pmegpeportal/pmegpmr/dwstatewise.jsp?AGENCY=%25%25&amp;ZONECD=South&amp;STATECD=KARNATAKA&amp;OFFNAMECD=%25%25&amp;DISTCD=%25%25&amp;FROMDT=01-APR-2021&amp;TODT=14-JAN-2022&amp;BANKNAME=BARCLAYS%20BANK&amp;QRYCODE=12"/>
    <hyperlink ref="K34" r:id="rId34" display="https://www.kviconline.gov.in/pmegpeportal/pmegpmr/dwstatewise.jsp?AGENCY=%25%25&amp;ZONECD=South&amp;STATECD=KARNATAKA&amp;OFFNAMECD=%25%25&amp;DISTCD=%25%25&amp;FROMDT=01-APR-2021&amp;TODT=14-JAN-2022&amp;BANKNAME=BARCLAYS%20BANK&amp;QRYCODE=7"/>
    <hyperlink ref="M34" r:id="rId35" display="https://www.kviconline.gov.in/pmegpeportal/pmegpmr/dwstatewise.jsp?AGENCY=%25%25&amp;ZONECD=South&amp;STATECD=KARNATAKA&amp;OFFNAMECD=%25%25&amp;DISTCD=%25%25&amp;FROMDT=01-APR-2021&amp;TODT=14-JAN-2022&amp;BANKNAME=BARCLAYS%20BANK&amp;QRYCODE=38"/>
    <hyperlink ref="O34" r:id="rId36" display="https://www.kviconline.gov.in/pmegpeportal/pmegpmr/dwstatewise.jsp?AGENCY=%25%25&amp;ZONECD=South&amp;STATECD=KARNATAKA&amp;OFFNAMECD=%25%25&amp;DISTCD=%25%25&amp;FROMDT=01-APR-2021&amp;TODT=14-JAN-2022&amp;BANKNAME=BARCLAYS%20BANK&amp;QRYCODE=16"/>
    <hyperlink ref="E5" r:id="rId37" display="https://www.kviconline.gov.in/pmegpeportal/pmegpmr/dwstatewise.jsp?AGENCY=%25%25&amp;ZONECD=South&amp;STATECD=KARNATAKA&amp;OFFNAMECD=%25%25&amp;DISTCD=%25%25&amp;FROMDT=01-APR-2021&amp;TODT=14-JAN-2022&amp;BANKNAME=CANARA%20BANK&amp;QRYCODE=5"/>
    <hyperlink ref="G5" r:id="rId38" display="https://www.kviconline.gov.in/pmegpeportal/pmegpmr/dwstatewise.jsp?AGENCY=%25%25&amp;ZONECD=South&amp;STATECD=KARNATAKA&amp;OFFNAMECD=%25%25&amp;DISTCD=%25%25&amp;FROMDT=01-APR-2021&amp;TODT=14-JAN-2022&amp;BANKNAME=CANARA%20BANK&amp;QRYCODE=6"/>
    <hyperlink ref="I5" r:id="rId39" display="https://www.kviconline.gov.in/pmegpeportal/pmegpmr/dwstatewise.jsp?AGENCY=%25%25&amp;ZONECD=South&amp;STATECD=KARNATAKA&amp;OFFNAMECD=%25%25&amp;DISTCD=%25%25&amp;FROMDT=01-APR-2021&amp;TODT=14-JAN-2022&amp;BANKNAME=CANARA%20BANK&amp;QRYCODE=12"/>
    <hyperlink ref="K5" r:id="rId40" display="https://www.kviconline.gov.in/pmegpeportal/pmegpmr/dwstatewise.jsp?AGENCY=%25%25&amp;ZONECD=South&amp;STATECD=KARNATAKA&amp;OFFNAMECD=%25%25&amp;DISTCD=%25%25&amp;FROMDT=01-APR-2021&amp;TODT=14-JAN-2022&amp;BANKNAME=CANARA%20BANK&amp;QRYCODE=7"/>
    <hyperlink ref="M5" r:id="rId41" display="https://www.kviconline.gov.in/pmegpeportal/pmegpmr/dwstatewise.jsp?AGENCY=%25%25&amp;ZONECD=South&amp;STATECD=KARNATAKA&amp;OFFNAMECD=%25%25&amp;DISTCD=%25%25&amp;FROMDT=01-APR-2021&amp;TODT=14-JAN-2022&amp;BANKNAME=CANARA%20BANK&amp;QRYCODE=38"/>
    <hyperlink ref="O5" r:id="rId42" display="https://www.kviconline.gov.in/pmegpeportal/pmegpmr/dwstatewise.jsp?AGENCY=%25%25&amp;ZONECD=South&amp;STATECD=KARNATAKA&amp;OFFNAMECD=%25%25&amp;DISTCD=%25%25&amp;FROMDT=01-APR-2021&amp;TODT=14-JAN-2022&amp;BANKNAME=CANARA%20BANK&amp;QRYCODE=16"/>
    <hyperlink ref="E18" r:id="rId43" display="https://www.kviconline.gov.in/pmegpeportal/pmegpmr/dwstatewise.jsp?AGENCY=%25%25&amp;ZONECD=South&amp;STATECD=KARNATAKA&amp;OFFNAMECD=%25%25&amp;DISTCD=%25%25&amp;FROMDT=01-APR-2021&amp;TODT=14-JAN-2022&amp;BANKNAME=CENTRAL%20BANK%20OF%20INDIA&amp;QRYCODE=5"/>
    <hyperlink ref="G18" r:id="rId44" display="https://www.kviconline.gov.in/pmegpeportal/pmegpmr/dwstatewise.jsp?AGENCY=%25%25&amp;ZONECD=South&amp;STATECD=KARNATAKA&amp;OFFNAMECD=%25%25&amp;DISTCD=%25%25&amp;FROMDT=01-APR-2021&amp;TODT=14-JAN-2022&amp;BANKNAME=CENTRAL%20BANK%20OF%20INDIA&amp;QRYCODE=6"/>
    <hyperlink ref="I18" r:id="rId45" display="https://www.kviconline.gov.in/pmegpeportal/pmegpmr/dwstatewise.jsp?AGENCY=%25%25&amp;ZONECD=South&amp;STATECD=KARNATAKA&amp;OFFNAMECD=%25%25&amp;DISTCD=%25%25&amp;FROMDT=01-APR-2021&amp;TODT=14-JAN-2022&amp;BANKNAME=CENTRAL%20BANK%20OF%20INDIA&amp;QRYCODE=12"/>
    <hyperlink ref="K18" r:id="rId46" display="https://www.kviconline.gov.in/pmegpeportal/pmegpmr/dwstatewise.jsp?AGENCY=%25%25&amp;ZONECD=South&amp;STATECD=KARNATAKA&amp;OFFNAMECD=%25%25&amp;DISTCD=%25%25&amp;FROMDT=01-APR-2021&amp;TODT=14-JAN-2022&amp;BANKNAME=CENTRAL%20BANK%20OF%20INDIA&amp;QRYCODE=7"/>
    <hyperlink ref="M18" r:id="rId47" display="https://www.kviconline.gov.in/pmegpeportal/pmegpmr/dwstatewise.jsp?AGENCY=%25%25&amp;ZONECD=South&amp;STATECD=KARNATAKA&amp;OFFNAMECD=%25%25&amp;DISTCD=%25%25&amp;FROMDT=01-APR-2021&amp;TODT=14-JAN-2022&amp;BANKNAME=CENTRAL%20BANK%20OF%20INDIA&amp;QRYCODE=38"/>
    <hyperlink ref="O18" r:id="rId48" display="https://www.kviconline.gov.in/pmegpeportal/pmegpmr/dwstatewise.jsp?AGENCY=%25%25&amp;ZONECD=South&amp;STATECD=KARNATAKA&amp;OFFNAMECD=%25%25&amp;DISTCD=%25%25&amp;FROMDT=01-APR-2021&amp;TODT=14-JAN-2022&amp;BANKNAME=CENTRAL%20BANK%20OF%20INDIA&amp;QRYCODE=16"/>
    <hyperlink ref="E25" r:id="rId49" display="https://www.kviconline.gov.in/pmegpeportal/pmegpmr/dwstatewise.jsp?AGENCY=%25%25&amp;ZONECD=South&amp;STATECD=KARNATAKA&amp;OFFNAMECD=%25%25&amp;DISTCD=%25%25&amp;FROMDT=01-APR-2021&amp;TODT=14-JAN-2022&amp;BANKNAME=CITY%20UNION%20BANK%20LIMITED&amp;QRYCODE=5"/>
    <hyperlink ref="G25" r:id="rId50" display="https://www.kviconline.gov.in/pmegpeportal/pmegpmr/dwstatewise.jsp?AGENCY=%25%25&amp;ZONECD=South&amp;STATECD=KARNATAKA&amp;OFFNAMECD=%25%25&amp;DISTCD=%25%25&amp;FROMDT=01-APR-2021&amp;TODT=14-JAN-2022&amp;BANKNAME=CITY%20UNION%20BANK%20LIMITED&amp;QRYCODE=6"/>
    <hyperlink ref="I25" r:id="rId51" display="https://www.kviconline.gov.in/pmegpeportal/pmegpmr/dwstatewise.jsp?AGENCY=%25%25&amp;ZONECD=South&amp;STATECD=KARNATAKA&amp;OFFNAMECD=%25%25&amp;DISTCD=%25%25&amp;FROMDT=01-APR-2021&amp;TODT=14-JAN-2022&amp;BANKNAME=CITY%20UNION%20BANK%20LIMITED&amp;QRYCODE=12"/>
    <hyperlink ref="K25" r:id="rId52" display="https://www.kviconline.gov.in/pmegpeportal/pmegpmr/dwstatewise.jsp?AGENCY=%25%25&amp;ZONECD=South&amp;STATECD=KARNATAKA&amp;OFFNAMECD=%25%25&amp;DISTCD=%25%25&amp;FROMDT=01-APR-2021&amp;TODT=14-JAN-2022&amp;BANKNAME=CITY%20UNION%20BANK%20LIMITED&amp;QRYCODE=7"/>
    <hyperlink ref="M25" r:id="rId53" display="https://www.kviconline.gov.in/pmegpeportal/pmegpmr/dwstatewise.jsp?AGENCY=%25%25&amp;ZONECD=South&amp;STATECD=KARNATAKA&amp;OFFNAMECD=%25%25&amp;DISTCD=%25%25&amp;FROMDT=01-APR-2021&amp;TODT=14-JAN-2022&amp;BANKNAME=CITY%20UNION%20BANK%20LIMITED&amp;QRYCODE=38"/>
    <hyperlink ref="O25" r:id="rId54" display="https://www.kviconline.gov.in/pmegpeportal/pmegpmr/dwstatewise.jsp?AGENCY=%25%25&amp;ZONECD=South&amp;STATECD=KARNATAKA&amp;OFFNAMECD=%25%25&amp;DISTCD=%25%25&amp;FROMDT=01-APR-2021&amp;TODT=14-JAN-2022&amp;BANKNAME=CITY%20UNION%20BANK%20LIMITED&amp;QRYCODE=16"/>
    <hyperlink ref="E31" r:id="rId55" display="https://www.kviconline.gov.in/pmegpeportal/pmegpmr/dwstatewise.jsp?AGENCY=%25%25&amp;ZONECD=South&amp;STATECD=KARNATAKA&amp;OFFNAMECD=%25%25&amp;DISTCD=%25%25&amp;FROMDT=01-APR-2021&amp;TODT=14-JAN-2022&amp;BANKNAME=FEDERAL%20BANK&amp;QRYCODE=5"/>
    <hyperlink ref="G31" r:id="rId56" display="https://www.kviconline.gov.in/pmegpeportal/pmegpmr/dwstatewise.jsp?AGENCY=%25%25&amp;ZONECD=South&amp;STATECD=KARNATAKA&amp;OFFNAMECD=%25%25&amp;DISTCD=%25%25&amp;FROMDT=01-APR-2021&amp;TODT=14-JAN-2022&amp;BANKNAME=FEDERAL%20BANK&amp;QRYCODE=6"/>
    <hyperlink ref="I31" r:id="rId57" display="https://www.kviconline.gov.in/pmegpeportal/pmegpmr/dwstatewise.jsp?AGENCY=%25%25&amp;ZONECD=South&amp;STATECD=KARNATAKA&amp;OFFNAMECD=%25%25&amp;DISTCD=%25%25&amp;FROMDT=01-APR-2021&amp;TODT=14-JAN-2022&amp;BANKNAME=FEDERAL%20BANK&amp;QRYCODE=12"/>
    <hyperlink ref="K31" r:id="rId58" display="https://www.kviconline.gov.in/pmegpeportal/pmegpmr/dwstatewise.jsp?AGENCY=%25%25&amp;ZONECD=South&amp;STATECD=KARNATAKA&amp;OFFNAMECD=%25%25&amp;DISTCD=%25%25&amp;FROMDT=01-APR-2021&amp;TODT=14-JAN-2022&amp;BANKNAME=FEDERAL%20BANK&amp;QRYCODE=7"/>
    <hyperlink ref="M31" r:id="rId59" display="https://www.kviconline.gov.in/pmegpeportal/pmegpmr/dwstatewise.jsp?AGENCY=%25%25&amp;ZONECD=South&amp;STATECD=KARNATAKA&amp;OFFNAMECD=%25%25&amp;DISTCD=%25%25&amp;FROMDT=01-APR-2021&amp;TODT=14-JAN-2022&amp;BANKNAME=FEDERAL%20BANK&amp;QRYCODE=38"/>
    <hyperlink ref="O31" r:id="rId60" display="https://www.kviconline.gov.in/pmegpeportal/pmegpmr/dwstatewise.jsp?AGENCY=%25%25&amp;ZONECD=South&amp;STATECD=KARNATAKA&amp;OFFNAMECD=%25%25&amp;DISTCD=%25%25&amp;FROMDT=01-APR-2021&amp;TODT=14-JAN-2022&amp;BANKNAME=FEDERAL%20BANK&amp;QRYCODE=16"/>
    <hyperlink ref="E32" r:id="rId61" display="https://www.kviconline.gov.in/pmegpeportal/pmegpmr/dwstatewise.jsp?AGENCY=%25%25&amp;ZONECD=South&amp;STATECD=KARNATAKA&amp;OFFNAMECD=%25%25&amp;DISTCD=%25%25&amp;FROMDT=01-APR-2021&amp;TODT=14-JAN-2022&amp;BANKNAME=HDFC%20BANK&amp;QRYCODE=5"/>
    <hyperlink ref="G32" r:id="rId62" display="https://www.kviconline.gov.in/pmegpeportal/pmegpmr/dwstatewise.jsp?AGENCY=%25%25&amp;ZONECD=South&amp;STATECD=KARNATAKA&amp;OFFNAMECD=%25%25&amp;DISTCD=%25%25&amp;FROMDT=01-APR-2021&amp;TODT=14-JAN-2022&amp;BANKNAME=HDFC%20BANK&amp;QRYCODE=6"/>
    <hyperlink ref="I32" r:id="rId63" display="https://www.kviconline.gov.in/pmegpeportal/pmegpmr/dwstatewise.jsp?AGENCY=%25%25&amp;ZONECD=South&amp;STATECD=KARNATAKA&amp;OFFNAMECD=%25%25&amp;DISTCD=%25%25&amp;FROMDT=01-APR-2021&amp;TODT=14-JAN-2022&amp;BANKNAME=HDFC%20BANK&amp;QRYCODE=12"/>
    <hyperlink ref="K32" r:id="rId64" display="https://www.kviconline.gov.in/pmegpeportal/pmegpmr/dwstatewise.jsp?AGENCY=%25%25&amp;ZONECD=South&amp;STATECD=KARNATAKA&amp;OFFNAMECD=%25%25&amp;DISTCD=%25%25&amp;FROMDT=01-APR-2021&amp;TODT=14-JAN-2022&amp;BANKNAME=HDFC%20BANK&amp;QRYCODE=7"/>
    <hyperlink ref="M32" r:id="rId65" display="https://www.kviconline.gov.in/pmegpeportal/pmegpmr/dwstatewise.jsp?AGENCY=%25%25&amp;ZONECD=South&amp;STATECD=KARNATAKA&amp;OFFNAMECD=%25%25&amp;DISTCD=%25%25&amp;FROMDT=01-APR-2021&amp;TODT=14-JAN-2022&amp;BANKNAME=HDFC%20BANK&amp;QRYCODE=38"/>
    <hyperlink ref="O32" r:id="rId66" display="https://www.kviconline.gov.in/pmegpeportal/pmegpmr/dwstatewise.jsp?AGENCY=%25%25&amp;ZONECD=South&amp;STATECD=KARNATAKA&amp;OFFNAMECD=%25%25&amp;DISTCD=%25%25&amp;FROMDT=01-APR-2021&amp;TODT=14-JAN-2022&amp;BANKNAME=HDFC%20BANK&amp;QRYCODE=16"/>
    <hyperlink ref="E15" r:id="rId67" display="https://www.kviconline.gov.in/pmegpeportal/pmegpmr/dwstatewise.jsp?AGENCY=%25%25&amp;ZONECD=South&amp;STATECD=KARNATAKA&amp;OFFNAMECD=%25%25&amp;DISTCD=%25%25&amp;FROMDT=01-APR-2021&amp;TODT=14-JAN-2022&amp;BANKNAME=ICICI%20BANK%20LIMITED&amp;QRYCODE=5"/>
    <hyperlink ref="G15" r:id="rId68" display="https://www.kviconline.gov.in/pmegpeportal/pmegpmr/dwstatewise.jsp?AGENCY=%25%25&amp;ZONECD=South&amp;STATECD=KARNATAKA&amp;OFFNAMECD=%25%25&amp;DISTCD=%25%25&amp;FROMDT=01-APR-2021&amp;TODT=14-JAN-2022&amp;BANKNAME=ICICI%20BANK%20LIMITED&amp;QRYCODE=6"/>
    <hyperlink ref="I15" r:id="rId69" display="https://www.kviconline.gov.in/pmegpeportal/pmegpmr/dwstatewise.jsp?AGENCY=%25%25&amp;ZONECD=South&amp;STATECD=KARNATAKA&amp;OFFNAMECD=%25%25&amp;DISTCD=%25%25&amp;FROMDT=01-APR-2021&amp;TODT=14-JAN-2022&amp;BANKNAME=ICICI%20BANK%20LIMITED&amp;QRYCODE=12"/>
    <hyperlink ref="K15" r:id="rId70" display="https://www.kviconline.gov.in/pmegpeportal/pmegpmr/dwstatewise.jsp?AGENCY=%25%25&amp;ZONECD=South&amp;STATECD=KARNATAKA&amp;OFFNAMECD=%25%25&amp;DISTCD=%25%25&amp;FROMDT=01-APR-2021&amp;TODT=14-JAN-2022&amp;BANKNAME=ICICI%20BANK%20LIMITED&amp;QRYCODE=7"/>
    <hyperlink ref="M15" r:id="rId71" display="https://www.kviconline.gov.in/pmegpeportal/pmegpmr/dwstatewise.jsp?AGENCY=%25%25&amp;ZONECD=South&amp;STATECD=KARNATAKA&amp;OFFNAMECD=%25%25&amp;DISTCD=%25%25&amp;FROMDT=01-APR-2021&amp;TODT=14-JAN-2022&amp;BANKNAME=ICICI%20BANK%20LIMITED&amp;QRYCODE=38"/>
    <hyperlink ref="O15" r:id="rId72" display="https://www.kviconline.gov.in/pmegpeportal/pmegpmr/dwstatewise.jsp?AGENCY=%25%25&amp;ZONECD=South&amp;STATECD=KARNATAKA&amp;OFFNAMECD=%25%25&amp;DISTCD=%25%25&amp;FROMDT=01-APR-2021&amp;TODT=14-JAN-2022&amp;BANKNAME=ICICI%20BANK%20LIMITED&amp;QRYCODE=16"/>
    <hyperlink ref="E19" r:id="rId73" display="https://www.kviconline.gov.in/pmegpeportal/pmegpmr/dwstatewise.jsp?AGENCY=%25%25&amp;ZONECD=South&amp;STATECD=KARNATAKA&amp;OFFNAMECD=%25%25&amp;DISTCD=%25%25&amp;FROMDT=01-APR-2021&amp;TODT=14-JAN-2022&amp;BANKNAME=IDBI%20BANK&amp;QRYCODE=5"/>
    <hyperlink ref="G19" r:id="rId74" display="https://www.kviconline.gov.in/pmegpeportal/pmegpmr/dwstatewise.jsp?AGENCY=%25%25&amp;ZONECD=South&amp;STATECD=KARNATAKA&amp;OFFNAMECD=%25%25&amp;DISTCD=%25%25&amp;FROMDT=01-APR-2021&amp;TODT=14-JAN-2022&amp;BANKNAME=IDBI%20BANK&amp;QRYCODE=6"/>
    <hyperlink ref="I19" r:id="rId75" display="https://www.kviconline.gov.in/pmegpeportal/pmegpmr/dwstatewise.jsp?AGENCY=%25%25&amp;ZONECD=South&amp;STATECD=KARNATAKA&amp;OFFNAMECD=%25%25&amp;DISTCD=%25%25&amp;FROMDT=01-APR-2021&amp;TODT=14-JAN-2022&amp;BANKNAME=IDBI%20BANK&amp;QRYCODE=12"/>
    <hyperlink ref="K19" r:id="rId76" display="https://www.kviconline.gov.in/pmegpeportal/pmegpmr/dwstatewise.jsp?AGENCY=%25%25&amp;ZONECD=South&amp;STATECD=KARNATAKA&amp;OFFNAMECD=%25%25&amp;DISTCD=%25%25&amp;FROMDT=01-APR-2021&amp;TODT=14-JAN-2022&amp;BANKNAME=IDBI%20BANK&amp;QRYCODE=7"/>
    <hyperlink ref="M19" r:id="rId77" display="https://www.kviconline.gov.in/pmegpeportal/pmegpmr/dwstatewise.jsp?AGENCY=%25%25&amp;ZONECD=South&amp;STATECD=KARNATAKA&amp;OFFNAMECD=%25%25&amp;DISTCD=%25%25&amp;FROMDT=01-APR-2021&amp;TODT=14-JAN-2022&amp;BANKNAME=IDBI%20BANK&amp;QRYCODE=38"/>
    <hyperlink ref="O19" r:id="rId78" display="https://www.kviconline.gov.in/pmegpeportal/pmegpmr/dwstatewise.jsp?AGENCY=%25%25&amp;ZONECD=South&amp;STATECD=KARNATAKA&amp;OFFNAMECD=%25%25&amp;DISTCD=%25%25&amp;FROMDT=01-APR-2021&amp;TODT=14-JAN-2022&amp;BANKNAME=IDBI%20BANK&amp;QRYCODE=16"/>
    <hyperlink ref="E35" r:id="rId79" display="https://www.kviconline.gov.in/pmegpeportal/pmegpmr/dwstatewise.jsp?AGENCY=%25%25&amp;ZONECD=South&amp;STATECD=KARNATAKA&amp;OFFNAMECD=%25%25&amp;DISTCD=%25%25&amp;FROMDT=01-APR-2021&amp;TODT=14-JAN-2022&amp;BANKNAME=IDFC%20FIRST%20BANK%20LTD&amp;QRYCODE=5"/>
    <hyperlink ref="G35" r:id="rId80" display="https://www.kviconline.gov.in/pmegpeportal/pmegpmr/dwstatewise.jsp?AGENCY=%25%25&amp;ZONECD=South&amp;STATECD=KARNATAKA&amp;OFFNAMECD=%25%25&amp;DISTCD=%25%25&amp;FROMDT=01-APR-2021&amp;TODT=14-JAN-2022&amp;BANKNAME=IDFC%20FIRST%20BANK%20LTD&amp;QRYCODE=6"/>
    <hyperlink ref="I35" r:id="rId81" display="https://www.kviconline.gov.in/pmegpeportal/pmegpmr/dwstatewise.jsp?AGENCY=%25%25&amp;ZONECD=South&amp;STATECD=KARNATAKA&amp;OFFNAMECD=%25%25&amp;DISTCD=%25%25&amp;FROMDT=01-APR-2021&amp;TODT=14-JAN-2022&amp;BANKNAME=IDFC%20FIRST%20BANK%20LTD&amp;QRYCODE=12"/>
    <hyperlink ref="K35" r:id="rId82" display="https://www.kviconline.gov.in/pmegpeportal/pmegpmr/dwstatewise.jsp?AGENCY=%25%25&amp;ZONECD=South&amp;STATECD=KARNATAKA&amp;OFFNAMECD=%25%25&amp;DISTCD=%25%25&amp;FROMDT=01-APR-2021&amp;TODT=14-JAN-2022&amp;BANKNAME=IDFC%20FIRST%20BANK%20LTD&amp;QRYCODE=7"/>
    <hyperlink ref="M35" r:id="rId83" display="https://www.kviconline.gov.in/pmegpeportal/pmegpmr/dwstatewise.jsp?AGENCY=%25%25&amp;ZONECD=South&amp;STATECD=KARNATAKA&amp;OFFNAMECD=%25%25&amp;DISTCD=%25%25&amp;FROMDT=01-APR-2021&amp;TODT=14-JAN-2022&amp;BANKNAME=IDFC%20FIRST%20BANK%20LTD&amp;QRYCODE=38"/>
    <hyperlink ref="O35" r:id="rId84" display="https://www.kviconline.gov.in/pmegpeportal/pmegpmr/dwstatewise.jsp?AGENCY=%25%25&amp;ZONECD=South&amp;STATECD=KARNATAKA&amp;OFFNAMECD=%25%25&amp;DISTCD=%25%25&amp;FROMDT=01-APR-2021&amp;TODT=14-JAN-2022&amp;BANKNAME=IDFC%20FIRST%20BANK%20LTD&amp;QRYCODE=16"/>
    <hyperlink ref="E12" r:id="rId85" display="https://www.kviconline.gov.in/pmegpeportal/pmegpmr/dwstatewise.jsp?AGENCY=%25%25&amp;ZONECD=South&amp;STATECD=KARNATAKA&amp;OFFNAMECD=%25%25&amp;DISTCD=%25%25&amp;FROMDT=01-APR-2021&amp;TODT=14-JAN-2022&amp;BANKNAME=INDIAN%20OVERSEAS%20BANK&amp;QRYCODE=5"/>
    <hyperlink ref="G12" r:id="rId86" display="https://www.kviconline.gov.in/pmegpeportal/pmegpmr/dwstatewise.jsp?AGENCY=%25%25&amp;ZONECD=South&amp;STATECD=KARNATAKA&amp;OFFNAMECD=%25%25&amp;DISTCD=%25%25&amp;FROMDT=01-APR-2021&amp;TODT=14-JAN-2022&amp;BANKNAME=INDIAN%20OVERSEAS%20BANK&amp;QRYCODE=6"/>
    <hyperlink ref="I12" r:id="rId87" display="https://www.kviconline.gov.in/pmegpeportal/pmegpmr/dwstatewise.jsp?AGENCY=%25%25&amp;ZONECD=South&amp;STATECD=KARNATAKA&amp;OFFNAMECD=%25%25&amp;DISTCD=%25%25&amp;FROMDT=01-APR-2021&amp;TODT=14-JAN-2022&amp;BANKNAME=INDIAN%20OVERSEAS%20BANK&amp;QRYCODE=12"/>
    <hyperlink ref="K12" r:id="rId88" display="https://www.kviconline.gov.in/pmegpeportal/pmegpmr/dwstatewise.jsp?AGENCY=%25%25&amp;ZONECD=South&amp;STATECD=KARNATAKA&amp;OFFNAMECD=%25%25&amp;DISTCD=%25%25&amp;FROMDT=01-APR-2021&amp;TODT=14-JAN-2022&amp;BANKNAME=INDIAN%20OVERSEAS%20BANK&amp;QRYCODE=7"/>
    <hyperlink ref="M12" r:id="rId89" display="https://www.kviconline.gov.in/pmegpeportal/pmegpmr/dwstatewise.jsp?AGENCY=%25%25&amp;ZONECD=South&amp;STATECD=KARNATAKA&amp;OFFNAMECD=%25%25&amp;DISTCD=%25%25&amp;FROMDT=01-APR-2021&amp;TODT=14-JAN-2022&amp;BANKNAME=INDIAN%20OVERSEAS%20BANK&amp;QRYCODE=38"/>
    <hyperlink ref="O12" r:id="rId90" display="https://www.kviconline.gov.in/pmegpeportal/pmegpmr/dwstatewise.jsp?AGENCY=%25%25&amp;ZONECD=South&amp;STATECD=KARNATAKA&amp;OFFNAMECD=%25%25&amp;DISTCD=%25%25&amp;FROMDT=01-APR-2021&amp;TODT=14-JAN-2022&amp;BANKNAME=INDIAN%20OVERSEAS%20BANK&amp;QRYCODE=16"/>
    <hyperlink ref="E36" r:id="rId91" display="https://www.kviconline.gov.in/pmegpeportal/pmegpmr/dwstatewise.jsp?AGENCY=%25%25&amp;ZONECD=South&amp;STATECD=KARNATAKA&amp;OFFNAMECD=%25%25&amp;DISTCD=%25%25&amp;FROMDT=01-APR-2021&amp;TODT=14-JAN-2022&amp;BANKNAME=INDUSIND%20BANK&amp;QRYCODE=5"/>
    <hyperlink ref="G36" r:id="rId92" display="https://www.kviconline.gov.in/pmegpeportal/pmegpmr/dwstatewise.jsp?AGENCY=%25%25&amp;ZONECD=South&amp;STATECD=KARNATAKA&amp;OFFNAMECD=%25%25&amp;DISTCD=%25%25&amp;FROMDT=01-APR-2021&amp;TODT=14-JAN-2022&amp;BANKNAME=INDUSIND%20BANK&amp;QRYCODE=6"/>
    <hyperlink ref="I36" r:id="rId93" display="https://www.kviconline.gov.in/pmegpeportal/pmegpmr/dwstatewise.jsp?AGENCY=%25%25&amp;ZONECD=South&amp;STATECD=KARNATAKA&amp;OFFNAMECD=%25%25&amp;DISTCD=%25%25&amp;FROMDT=01-APR-2021&amp;TODT=14-JAN-2022&amp;BANKNAME=INDUSIND%20BANK&amp;QRYCODE=12"/>
    <hyperlink ref="K36" r:id="rId94" display="https://www.kviconline.gov.in/pmegpeportal/pmegpmr/dwstatewise.jsp?AGENCY=%25%25&amp;ZONECD=South&amp;STATECD=KARNATAKA&amp;OFFNAMECD=%25%25&amp;DISTCD=%25%25&amp;FROMDT=01-APR-2021&amp;TODT=14-JAN-2022&amp;BANKNAME=INDUSIND%20BANK&amp;QRYCODE=7"/>
    <hyperlink ref="M36" r:id="rId95" display="https://www.kviconline.gov.in/pmegpeportal/pmegpmr/dwstatewise.jsp?AGENCY=%25%25&amp;ZONECD=South&amp;STATECD=KARNATAKA&amp;OFFNAMECD=%25%25&amp;DISTCD=%25%25&amp;FROMDT=01-APR-2021&amp;TODT=14-JAN-2022&amp;BANKNAME=INDUSIND%20BANK&amp;QRYCODE=38"/>
    <hyperlink ref="O36" r:id="rId96" display="https://www.kviconline.gov.in/pmegpeportal/pmegpmr/dwstatewise.jsp?AGENCY=%25%25&amp;ZONECD=South&amp;STATECD=KARNATAKA&amp;OFFNAMECD=%25%25&amp;DISTCD=%25%25&amp;FROMDT=01-APR-2021&amp;TODT=14-JAN-2022&amp;BANKNAME=INDUSIND%20BANK&amp;QRYCODE=16"/>
    <hyperlink ref="E37" r:id="rId97" display="https://www.kviconline.gov.in/pmegpeportal/pmegpmr/dwstatewise.jsp?AGENCY=%25%25&amp;ZONECD=South&amp;STATECD=KARNATAKA&amp;OFFNAMECD=%25%25&amp;DISTCD=%25%25&amp;FROMDT=01-APR-2021&amp;TODT=14-JAN-2022&amp;BANKNAME=KALLAPPANNA%20AWADE%20ICHALKARANJI%20JANATA%20SAHAKARI%20BANK%20LTD&amp;QRYCODE=5"/>
    <hyperlink ref="G37" r:id="rId98" display="https://www.kviconline.gov.in/pmegpeportal/pmegpmr/dwstatewise.jsp?AGENCY=%25%25&amp;ZONECD=South&amp;STATECD=KARNATAKA&amp;OFFNAMECD=%25%25&amp;DISTCD=%25%25&amp;FROMDT=01-APR-2021&amp;TODT=14-JAN-2022&amp;BANKNAME=KALLAPPANNA%20AWADE%20ICHALKARANJI%20JANATA%20SAHAKARI%20BANK%20LTD&amp;QRYCODE=6"/>
    <hyperlink ref="I37" r:id="rId99" display="https://www.kviconline.gov.in/pmegpeportal/pmegpmr/dwstatewise.jsp?AGENCY=%25%25&amp;ZONECD=South&amp;STATECD=KARNATAKA&amp;OFFNAMECD=%25%25&amp;DISTCD=%25%25&amp;FROMDT=01-APR-2021&amp;TODT=14-JAN-2022&amp;BANKNAME=KALLAPPANNA%20AWADE%20ICHALKARANJI%20JANATA%20SAHAKARI%20BANK%20LTD&amp;QRYCODE=12"/>
    <hyperlink ref="K37" r:id="rId100" display="https://www.kviconline.gov.in/pmegpeportal/pmegpmr/dwstatewise.jsp?AGENCY=%25%25&amp;ZONECD=South&amp;STATECD=KARNATAKA&amp;OFFNAMECD=%25%25&amp;DISTCD=%25%25&amp;FROMDT=01-APR-2021&amp;TODT=14-JAN-2022&amp;BANKNAME=KALLAPPANNA%20AWADE%20ICHALKARANJI%20JANATA%20SAHAKARI%20BANK%20LTD&amp;QRYCODE=7"/>
    <hyperlink ref="M37" r:id="rId101" display="https://www.kviconline.gov.in/pmegpeportal/pmegpmr/dwstatewise.jsp?AGENCY=%25%25&amp;ZONECD=South&amp;STATECD=KARNATAKA&amp;OFFNAMECD=%25%25&amp;DISTCD=%25%25&amp;FROMDT=01-APR-2021&amp;TODT=14-JAN-2022&amp;BANKNAME=KALLAPPANNA%20AWADE%20ICHALKARANJI%20JANATA%20SAHAKARI%20BANK%20LTD&amp;QRYCODE=38"/>
    <hyperlink ref="O37" r:id="rId102" display="https://www.kviconline.gov.in/pmegpeportal/pmegpmr/dwstatewise.jsp?AGENCY=%25%25&amp;ZONECD=South&amp;STATECD=KARNATAKA&amp;OFFNAMECD=%25%25&amp;DISTCD=%25%25&amp;FROMDT=01-APR-2021&amp;TODT=14-JAN-2022&amp;BANKNAME=KALLAPPANNA%20AWADE%20ICHALKARANJI%20JANATA%20SAHAKARI%20BANK%20LTD&amp;QRYCODE=16"/>
    <hyperlink ref="E10" r:id="rId103" display="https://www.kviconline.gov.in/pmegpeportal/pmegpmr/dwstatewise.jsp?AGENCY=%25%25&amp;ZONECD=South&amp;STATECD=KARNATAKA&amp;OFFNAMECD=%25%25&amp;DISTCD=%25%25&amp;FROMDT=01-APR-2021&amp;TODT=14-JAN-2022&amp;BANKNAME=KARNATAKA%20BANK%20LTD&amp;QRYCODE=5"/>
    <hyperlink ref="G10" r:id="rId104" display="https://www.kviconline.gov.in/pmegpeportal/pmegpmr/dwstatewise.jsp?AGENCY=%25%25&amp;ZONECD=South&amp;STATECD=KARNATAKA&amp;OFFNAMECD=%25%25&amp;DISTCD=%25%25&amp;FROMDT=01-APR-2021&amp;TODT=14-JAN-2022&amp;BANKNAME=KARNATAKA%20BANK%20LTD&amp;QRYCODE=6"/>
    <hyperlink ref="I10" r:id="rId105" display="https://www.kviconline.gov.in/pmegpeportal/pmegpmr/dwstatewise.jsp?AGENCY=%25%25&amp;ZONECD=South&amp;STATECD=KARNATAKA&amp;OFFNAMECD=%25%25&amp;DISTCD=%25%25&amp;FROMDT=01-APR-2021&amp;TODT=14-JAN-2022&amp;BANKNAME=KARNATAKA%20BANK%20LTD&amp;QRYCODE=12"/>
    <hyperlink ref="K10" r:id="rId106" display="https://www.kviconline.gov.in/pmegpeportal/pmegpmr/dwstatewise.jsp?AGENCY=%25%25&amp;ZONECD=South&amp;STATECD=KARNATAKA&amp;OFFNAMECD=%25%25&amp;DISTCD=%25%25&amp;FROMDT=01-APR-2021&amp;TODT=14-JAN-2022&amp;BANKNAME=KARNATAKA%20BANK%20LTD&amp;QRYCODE=7"/>
    <hyperlink ref="M10" r:id="rId107" display="https://www.kviconline.gov.in/pmegpeportal/pmegpmr/dwstatewise.jsp?AGENCY=%25%25&amp;ZONECD=South&amp;STATECD=KARNATAKA&amp;OFFNAMECD=%25%25&amp;DISTCD=%25%25&amp;FROMDT=01-APR-2021&amp;TODT=14-JAN-2022&amp;BANKNAME=KARNATAKA%20BANK%20LTD&amp;QRYCODE=38"/>
    <hyperlink ref="O10" r:id="rId108" display="https://www.kviconline.gov.in/pmegpeportal/pmegpmr/dwstatewise.jsp?AGENCY=%25%25&amp;ZONECD=South&amp;STATECD=KARNATAKA&amp;OFFNAMECD=%25%25&amp;DISTCD=%25%25&amp;FROMDT=01-APR-2021&amp;TODT=14-JAN-2022&amp;BANKNAME=KARNATAKA%20BANK%20LTD&amp;QRYCODE=16"/>
    <hyperlink ref="E9" r:id="rId109" display="https://www.kviconline.gov.in/pmegpeportal/pmegpmr/dwstatewise.jsp?AGENCY=%25%25&amp;ZONECD=South&amp;STATECD=KARNATAKA&amp;OFFNAMECD=%25%25&amp;DISTCD=%25%25&amp;FROMDT=01-APR-2021&amp;TODT=14-JAN-2022&amp;BANKNAME=KARNATAKA%20VIKAS%20GRAMEENA%20BANK&amp;QRYCODE=5"/>
    <hyperlink ref="G9" r:id="rId110" display="https://www.kviconline.gov.in/pmegpeportal/pmegpmr/dwstatewise.jsp?AGENCY=%25%25&amp;ZONECD=South&amp;STATECD=KARNATAKA&amp;OFFNAMECD=%25%25&amp;DISTCD=%25%25&amp;FROMDT=01-APR-2021&amp;TODT=14-JAN-2022&amp;BANKNAME=KARNATAKA%20VIKAS%20GRAMEENA%20BANK&amp;QRYCODE=6"/>
    <hyperlink ref="I9" r:id="rId111" display="https://www.kviconline.gov.in/pmegpeportal/pmegpmr/dwstatewise.jsp?AGENCY=%25%25&amp;ZONECD=South&amp;STATECD=KARNATAKA&amp;OFFNAMECD=%25%25&amp;DISTCD=%25%25&amp;FROMDT=01-APR-2021&amp;TODT=14-JAN-2022&amp;BANKNAME=KARNATAKA%20VIKAS%20GRAMEENA%20BANK&amp;QRYCODE=12"/>
    <hyperlink ref="K9" r:id="rId112" display="https://www.kviconline.gov.in/pmegpeportal/pmegpmr/dwstatewise.jsp?AGENCY=%25%25&amp;ZONECD=South&amp;STATECD=KARNATAKA&amp;OFFNAMECD=%25%25&amp;DISTCD=%25%25&amp;FROMDT=01-APR-2021&amp;TODT=14-JAN-2022&amp;BANKNAME=KARNATAKA%20VIKAS%20GRAMEENA%20BANK&amp;QRYCODE=7"/>
    <hyperlink ref="M9" r:id="rId113" display="https://www.kviconline.gov.in/pmegpeportal/pmegpmr/dwstatewise.jsp?AGENCY=%25%25&amp;ZONECD=South&amp;STATECD=KARNATAKA&amp;OFFNAMECD=%25%25&amp;DISTCD=%25%25&amp;FROMDT=01-APR-2021&amp;TODT=14-JAN-2022&amp;BANKNAME=KARNATAKA%20VIKAS%20GRAMEENA%20BANK&amp;QRYCODE=38"/>
    <hyperlink ref="O9" r:id="rId114" display="https://www.kviconline.gov.in/pmegpeportal/pmegpmr/dwstatewise.jsp?AGENCY=%25%25&amp;ZONECD=South&amp;STATECD=KARNATAKA&amp;OFFNAMECD=%25%25&amp;DISTCD=%25%25&amp;FROMDT=01-APR-2021&amp;TODT=14-JAN-2022&amp;BANKNAME=KARNATAKA%20VIKAS%20GRAMEENA%20BANK&amp;QRYCODE=16"/>
    <hyperlink ref="E22" r:id="rId115" display="https://www.kviconline.gov.in/pmegpeportal/pmegpmr/dwstatewise.jsp?AGENCY=%25%25&amp;ZONECD=South&amp;STATECD=KARNATAKA&amp;OFFNAMECD=%25%25&amp;DISTCD=%25%25&amp;FROMDT=01-APR-2021&amp;TODT=14-JAN-2022&amp;BANKNAME=KARUR%20VYSYA%20BANK&amp;QRYCODE=5"/>
    <hyperlink ref="G22" r:id="rId116" display="https://www.kviconline.gov.in/pmegpeportal/pmegpmr/dwstatewise.jsp?AGENCY=%25%25&amp;ZONECD=South&amp;STATECD=KARNATAKA&amp;OFFNAMECD=%25%25&amp;DISTCD=%25%25&amp;FROMDT=01-APR-2021&amp;TODT=14-JAN-2022&amp;BANKNAME=KARUR%20VYSYA%20BANK&amp;QRYCODE=6"/>
    <hyperlink ref="I22" r:id="rId117" display="https://www.kviconline.gov.in/pmegpeportal/pmegpmr/dwstatewise.jsp?AGENCY=%25%25&amp;ZONECD=South&amp;STATECD=KARNATAKA&amp;OFFNAMECD=%25%25&amp;DISTCD=%25%25&amp;FROMDT=01-APR-2021&amp;TODT=14-JAN-2022&amp;BANKNAME=KARUR%20VYSYA%20BANK&amp;QRYCODE=12"/>
    <hyperlink ref="K22" r:id="rId118" display="https://www.kviconline.gov.in/pmegpeportal/pmegpmr/dwstatewise.jsp?AGENCY=%25%25&amp;ZONECD=South&amp;STATECD=KARNATAKA&amp;OFFNAMECD=%25%25&amp;DISTCD=%25%25&amp;FROMDT=01-APR-2021&amp;TODT=14-JAN-2022&amp;BANKNAME=KARUR%20VYSYA%20BANK&amp;QRYCODE=7"/>
    <hyperlink ref="M22" r:id="rId119" display="https://www.kviconline.gov.in/pmegpeportal/pmegpmr/dwstatewise.jsp?AGENCY=%25%25&amp;ZONECD=South&amp;STATECD=KARNATAKA&amp;OFFNAMECD=%25%25&amp;DISTCD=%25%25&amp;FROMDT=01-APR-2021&amp;TODT=14-JAN-2022&amp;BANKNAME=KARUR%20VYSYA%20BANK&amp;QRYCODE=38"/>
    <hyperlink ref="O22" r:id="rId120" display="https://www.kviconline.gov.in/pmegpeportal/pmegpmr/dwstatewise.jsp?AGENCY=%25%25&amp;ZONECD=South&amp;STATECD=KARNATAKA&amp;OFFNAMECD=%25%25&amp;DISTCD=%25%25&amp;FROMDT=01-APR-2021&amp;TODT=14-JAN-2022&amp;BANKNAME=KARUR%20VYSYA%20BANK&amp;QRYCODE=16"/>
    <hyperlink ref="E38" r:id="rId121" display="https://www.kviconline.gov.in/pmegpeportal/pmegpmr/dwstatewise.jsp?AGENCY=%25%25&amp;ZONECD=South&amp;STATECD=KARNATAKA&amp;OFFNAMECD=%25%25&amp;DISTCD=%25%25&amp;FROMDT=01-APR-2021&amp;TODT=14-JAN-2022&amp;BANKNAME=KOLAR%20CHIKKABALLAPUR%20CO%20OP%20CENTRAL%20BANK%20LTD.&amp;QRYCODE=5"/>
    <hyperlink ref="G38" r:id="rId122" display="https://www.kviconline.gov.in/pmegpeportal/pmegpmr/dwstatewise.jsp?AGENCY=%25%25&amp;ZONECD=South&amp;STATECD=KARNATAKA&amp;OFFNAMECD=%25%25&amp;DISTCD=%25%25&amp;FROMDT=01-APR-2021&amp;TODT=14-JAN-2022&amp;BANKNAME=KOLAR%20CHIKKABALLAPUR%20CO%20OP%20CENTRAL%20BANK%20LTD.&amp;QRYCODE=6"/>
    <hyperlink ref="I38" r:id="rId123" display="https://www.kviconline.gov.in/pmegpeportal/pmegpmr/dwstatewise.jsp?AGENCY=%25%25&amp;ZONECD=South&amp;STATECD=KARNATAKA&amp;OFFNAMECD=%25%25&amp;DISTCD=%25%25&amp;FROMDT=01-APR-2021&amp;TODT=14-JAN-2022&amp;BANKNAME=KOLAR%20CHIKKABALLAPUR%20CO%20OP%20CENTRAL%20BANK%20LTD.&amp;QRYCODE=12"/>
    <hyperlink ref="K38" r:id="rId124" display="https://www.kviconline.gov.in/pmegpeportal/pmegpmr/dwstatewise.jsp?AGENCY=%25%25&amp;ZONECD=South&amp;STATECD=KARNATAKA&amp;OFFNAMECD=%25%25&amp;DISTCD=%25%25&amp;FROMDT=01-APR-2021&amp;TODT=14-JAN-2022&amp;BANKNAME=KOLAR%20CHIKKABALLAPUR%20CO%20OP%20CENTRAL%20BANK%20LTD.&amp;QRYCODE=7"/>
    <hyperlink ref="M38" r:id="rId125" display="https://www.kviconline.gov.in/pmegpeportal/pmegpmr/dwstatewise.jsp?AGENCY=%25%25&amp;ZONECD=South&amp;STATECD=KARNATAKA&amp;OFFNAMECD=%25%25&amp;DISTCD=%25%25&amp;FROMDT=01-APR-2021&amp;TODT=14-JAN-2022&amp;BANKNAME=KOLAR%20CHIKKABALLAPUR%20CO%20OP%20CENTRAL%20BANK%20LTD.&amp;QRYCODE=38"/>
    <hyperlink ref="O38" r:id="rId126" display="https://www.kviconline.gov.in/pmegpeportal/pmegpmr/dwstatewise.jsp?AGENCY=%25%25&amp;ZONECD=South&amp;STATECD=KARNATAKA&amp;OFFNAMECD=%25%25&amp;DISTCD=%25%25&amp;FROMDT=01-APR-2021&amp;TODT=14-JAN-2022&amp;BANKNAME=KOLAR%20CHIKKABALLAPUR%20CO%20OP%20CENTRAL%20BANK%20LTD.&amp;QRYCODE=16"/>
    <hyperlink ref="E39" r:id="rId127" display="https://www.kviconline.gov.in/pmegpeportal/pmegpmr/dwstatewise.jsp?AGENCY=%25%25&amp;ZONECD=South&amp;STATECD=KARNATAKA&amp;OFFNAMECD=%25%25&amp;DISTCD=%25%25&amp;FROMDT=01-APR-2021&amp;TODT=14-JAN-2022&amp;BANKNAME=KOTAK%20MAHINDRA%20BANK%20LTD&amp;QRYCODE=5"/>
    <hyperlink ref="G39" r:id="rId128" display="https://www.kviconline.gov.in/pmegpeportal/pmegpmr/dwstatewise.jsp?AGENCY=%25%25&amp;ZONECD=South&amp;STATECD=KARNATAKA&amp;OFFNAMECD=%25%25&amp;DISTCD=%25%25&amp;FROMDT=01-APR-2021&amp;TODT=14-JAN-2022&amp;BANKNAME=KOTAK%20MAHINDRA%20BANK%20LTD&amp;QRYCODE=6"/>
    <hyperlink ref="I39" r:id="rId129" display="https://www.kviconline.gov.in/pmegpeportal/pmegpmr/dwstatewise.jsp?AGENCY=%25%25&amp;ZONECD=South&amp;STATECD=KARNATAKA&amp;OFFNAMECD=%25%25&amp;DISTCD=%25%25&amp;FROMDT=01-APR-2021&amp;TODT=14-JAN-2022&amp;BANKNAME=KOTAK%20MAHINDRA%20BANK%20LTD&amp;QRYCODE=12"/>
    <hyperlink ref="K39" r:id="rId130" display="https://www.kviconline.gov.in/pmegpeportal/pmegpmr/dwstatewise.jsp?AGENCY=%25%25&amp;ZONECD=South&amp;STATECD=KARNATAKA&amp;OFFNAMECD=%25%25&amp;DISTCD=%25%25&amp;FROMDT=01-APR-2021&amp;TODT=14-JAN-2022&amp;BANKNAME=KOTAK%20MAHINDRA%20BANK%20LTD&amp;QRYCODE=7"/>
    <hyperlink ref="M39" r:id="rId131" display="https://www.kviconline.gov.in/pmegpeportal/pmegpmr/dwstatewise.jsp?AGENCY=%25%25&amp;ZONECD=South&amp;STATECD=KARNATAKA&amp;OFFNAMECD=%25%25&amp;DISTCD=%25%25&amp;FROMDT=01-APR-2021&amp;TODT=14-JAN-2022&amp;BANKNAME=KOTAK%20MAHINDRA%20BANK%20LTD&amp;QRYCODE=38"/>
    <hyperlink ref="O39" r:id="rId132" display="https://www.kviconline.gov.in/pmegpeportal/pmegpmr/dwstatewise.jsp?AGENCY=%25%25&amp;ZONECD=South&amp;STATECD=KARNATAKA&amp;OFFNAMECD=%25%25&amp;DISTCD=%25%25&amp;FROMDT=01-APR-2021&amp;TODT=14-JAN-2022&amp;BANKNAME=KOTAK%20MAHINDRA%20BANK%20LTD&amp;QRYCODE=16"/>
    <hyperlink ref="E40" r:id="rId133" display="https://www.kviconline.gov.in/pmegpeportal/pmegpmr/dwstatewise.jsp?AGENCY=%25%25&amp;ZONECD=South&amp;STATECD=KARNATAKA&amp;OFFNAMECD=%25%25&amp;DISTCD=%25%25&amp;FROMDT=01-APR-2021&amp;TODT=14-JAN-2022&amp;BANKNAME=LAXMI%20VILAS%20BANK&amp;QRYCODE=5"/>
    <hyperlink ref="G40" r:id="rId134" display="https://www.kviconline.gov.in/pmegpeportal/pmegpmr/dwstatewise.jsp?AGENCY=%25%25&amp;ZONECD=South&amp;STATECD=KARNATAKA&amp;OFFNAMECD=%25%25&amp;DISTCD=%25%25&amp;FROMDT=01-APR-2021&amp;TODT=14-JAN-2022&amp;BANKNAME=LAXMI%20VILAS%20BANK&amp;QRYCODE=6"/>
    <hyperlink ref="I40" r:id="rId135" display="https://www.kviconline.gov.in/pmegpeportal/pmegpmr/dwstatewise.jsp?AGENCY=%25%25&amp;ZONECD=South&amp;STATECD=KARNATAKA&amp;OFFNAMECD=%25%25&amp;DISTCD=%25%25&amp;FROMDT=01-APR-2021&amp;TODT=14-JAN-2022&amp;BANKNAME=LAXMI%20VILAS%20BANK&amp;QRYCODE=12"/>
    <hyperlink ref="K40" r:id="rId136" display="https://www.kviconline.gov.in/pmegpeportal/pmegpmr/dwstatewise.jsp?AGENCY=%25%25&amp;ZONECD=South&amp;STATECD=KARNATAKA&amp;OFFNAMECD=%25%25&amp;DISTCD=%25%25&amp;FROMDT=01-APR-2021&amp;TODT=14-JAN-2022&amp;BANKNAME=LAXMI%20VILAS%20BANK&amp;QRYCODE=7"/>
    <hyperlink ref="M40" r:id="rId137" display="https://www.kviconline.gov.in/pmegpeportal/pmegpmr/dwstatewise.jsp?AGENCY=%25%25&amp;ZONECD=South&amp;STATECD=KARNATAKA&amp;OFFNAMECD=%25%25&amp;DISTCD=%25%25&amp;FROMDT=01-APR-2021&amp;TODT=14-JAN-2022&amp;BANKNAME=LAXMI%20VILAS%20BANK&amp;QRYCODE=38"/>
    <hyperlink ref="O40" r:id="rId138" display="https://www.kviconline.gov.in/pmegpeportal/pmegpmr/dwstatewise.jsp?AGENCY=%25%25&amp;ZONECD=South&amp;STATECD=KARNATAKA&amp;OFFNAMECD=%25%25&amp;DISTCD=%25%25&amp;FROMDT=01-APR-2021&amp;TODT=14-JAN-2022&amp;BANKNAME=LAXMI%20VILAS%20BANK&amp;QRYCODE=16"/>
    <hyperlink ref="E24" r:id="rId139" display="https://www.kviconline.gov.in/pmegpeportal/pmegpmr/dwstatewise.jsp?AGENCY=%25%25&amp;ZONECD=South&amp;STATECD=KARNATAKA&amp;OFFNAMECD=%25%25&amp;DISTCD=%25%25&amp;FROMDT=01-APR-2021&amp;TODT=14-JAN-2022&amp;BANKNAME=PUNJAB%20AND%20SIND%20BANK&amp;QRYCODE=5"/>
    <hyperlink ref="G24" r:id="rId140" display="https://www.kviconline.gov.in/pmegpeportal/pmegpmr/dwstatewise.jsp?AGENCY=%25%25&amp;ZONECD=South&amp;STATECD=KARNATAKA&amp;OFFNAMECD=%25%25&amp;DISTCD=%25%25&amp;FROMDT=01-APR-2021&amp;TODT=14-JAN-2022&amp;BANKNAME=PUNJAB%20AND%20SIND%20BANK&amp;QRYCODE=6"/>
    <hyperlink ref="I24" r:id="rId141" display="https://www.kviconline.gov.in/pmegpeportal/pmegpmr/dwstatewise.jsp?AGENCY=%25%25&amp;ZONECD=South&amp;STATECD=KARNATAKA&amp;OFFNAMECD=%25%25&amp;DISTCD=%25%25&amp;FROMDT=01-APR-2021&amp;TODT=14-JAN-2022&amp;BANKNAME=PUNJAB%20AND%20SIND%20BANK&amp;QRYCODE=12"/>
    <hyperlink ref="K24" r:id="rId142" display="https://www.kviconline.gov.in/pmegpeportal/pmegpmr/dwstatewise.jsp?AGENCY=%25%25&amp;ZONECD=South&amp;STATECD=KARNATAKA&amp;OFFNAMECD=%25%25&amp;DISTCD=%25%25&amp;FROMDT=01-APR-2021&amp;TODT=14-JAN-2022&amp;BANKNAME=PUNJAB%20AND%20SIND%20BANK&amp;QRYCODE=7"/>
    <hyperlink ref="M24" r:id="rId143" display="https://www.kviconline.gov.in/pmegpeportal/pmegpmr/dwstatewise.jsp?AGENCY=%25%25&amp;ZONECD=South&amp;STATECD=KARNATAKA&amp;OFFNAMECD=%25%25&amp;DISTCD=%25%25&amp;FROMDT=01-APR-2021&amp;TODT=14-JAN-2022&amp;BANKNAME=PUNJAB%20AND%20SIND%20BANK&amp;QRYCODE=38"/>
    <hyperlink ref="O24" r:id="rId144" display="https://www.kviconline.gov.in/pmegpeportal/pmegpmr/dwstatewise.jsp?AGENCY=%25%25&amp;ZONECD=South&amp;STATECD=KARNATAKA&amp;OFFNAMECD=%25%25&amp;DISTCD=%25%25&amp;FROMDT=01-APR-2021&amp;TODT=14-JAN-2022&amp;BANKNAME=PUNJAB%20AND%20SIND%20BANK&amp;QRYCODE=16"/>
    <hyperlink ref="E17" r:id="rId145" display="https://www.kviconline.gov.in/pmegpeportal/pmegpmr/dwstatewise.jsp?AGENCY=%25%25&amp;ZONECD=South&amp;STATECD=KARNATAKA&amp;OFFNAMECD=%25%25&amp;DISTCD=%25%25&amp;FROMDT=01-APR-2021&amp;TODT=14-JAN-2022&amp;BANKNAME=PUNJAB%20NATIONAL%20BANK&amp;QRYCODE=5"/>
    <hyperlink ref="G17" r:id="rId146" display="https://www.kviconline.gov.in/pmegpeportal/pmegpmr/dwstatewise.jsp?AGENCY=%25%25&amp;ZONECD=South&amp;STATECD=KARNATAKA&amp;OFFNAMECD=%25%25&amp;DISTCD=%25%25&amp;FROMDT=01-APR-2021&amp;TODT=14-JAN-2022&amp;BANKNAME=PUNJAB%20NATIONAL%20BANK&amp;QRYCODE=6"/>
    <hyperlink ref="I17" r:id="rId147" display="https://www.kviconline.gov.in/pmegpeportal/pmegpmr/dwstatewise.jsp?AGENCY=%25%25&amp;ZONECD=South&amp;STATECD=KARNATAKA&amp;OFFNAMECD=%25%25&amp;DISTCD=%25%25&amp;FROMDT=01-APR-2021&amp;TODT=14-JAN-2022&amp;BANKNAME=PUNJAB%20NATIONAL%20BANK&amp;QRYCODE=12"/>
    <hyperlink ref="K17" r:id="rId148" display="https://www.kviconline.gov.in/pmegpeportal/pmegpmr/dwstatewise.jsp?AGENCY=%25%25&amp;ZONECD=South&amp;STATECD=KARNATAKA&amp;OFFNAMECD=%25%25&amp;DISTCD=%25%25&amp;FROMDT=01-APR-2021&amp;TODT=14-JAN-2022&amp;BANKNAME=PUNJAB%20NATIONAL%20BANK&amp;QRYCODE=7"/>
    <hyperlink ref="M17" r:id="rId149" display="https://www.kviconline.gov.in/pmegpeportal/pmegpmr/dwstatewise.jsp?AGENCY=%25%25&amp;ZONECD=South&amp;STATECD=KARNATAKA&amp;OFFNAMECD=%25%25&amp;DISTCD=%25%25&amp;FROMDT=01-APR-2021&amp;TODT=14-JAN-2022&amp;BANKNAME=PUNJAB%20NATIONAL%20BANK&amp;QRYCODE=38"/>
    <hyperlink ref="O17" r:id="rId150" display="https://www.kviconline.gov.in/pmegpeportal/pmegpmr/dwstatewise.jsp?AGENCY=%25%25&amp;ZONECD=South&amp;STATECD=KARNATAKA&amp;OFFNAMECD=%25%25&amp;DISTCD=%25%25&amp;FROMDT=01-APR-2021&amp;TODT=14-JAN-2022&amp;BANKNAME=PUNJAB%20NATIONAL%20BANK&amp;QRYCODE=16"/>
    <hyperlink ref="E41" r:id="rId151" display="https://www.kviconline.gov.in/pmegpeportal/pmegpmr/dwstatewise.jsp?AGENCY=%25%25&amp;ZONECD=South&amp;STATECD=KARNATAKA&amp;OFFNAMECD=%25%25&amp;DISTCD=%25%25&amp;FROMDT=01-APR-2021&amp;TODT=14-JAN-2022&amp;BANKNAME=RATNAKAR%20BANK%20LTD&amp;QRYCODE=5"/>
    <hyperlink ref="G41" r:id="rId152" display="https://www.kviconline.gov.in/pmegpeportal/pmegpmr/dwstatewise.jsp?AGENCY=%25%25&amp;ZONECD=South&amp;STATECD=KARNATAKA&amp;OFFNAMECD=%25%25&amp;DISTCD=%25%25&amp;FROMDT=01-APR-2021&amp;TODT=14-JAN-2022&amp;BANKNAME=RATNAKAR%20BANK%20LTD&amp;QRYCODE=6"/>
    <hyperlink ref="I41" r:id="rId153" display="https://www.kviconline.gov.in/pmegpeportal/pmegpmr/dwstatewise.jsp?AGENCY=%25%25&amp;ZONECD=South&amp;STATECD=KARNATAKA&amp;OFFNAMECD=%25%25&amp;DISTCD=%25%25&amp;FROMDT=01-APR-2021&amp;TODT=14-JAN-2022&amp;BANKNAME=RATNAKAR%20BANK%20LTD&amp;QRYCODE=12"/>
    <hyperlink ref="K41" r:id="rId154" display="https://www.kviconline.gov.in/pmegpeportal/pmegpmr/dwstatewise.jsp?AGENCY=%25%25&amp;ZONECD=South&amp;STATECD=KARNATAKA&amp;OFFNAMECD=%25%25&amp;DISTCD=%25%25&amp;FROMDT=01-APR-2021&amp;TODT=14-JAN-2022&amp;BANKNAME=RATNAKAR%20BANK%20LTD&amp;QRYCODE=7"/>
    <hyperlink ref="M41" r:id="rId155" display="https://www.kviconline.gov.in/pmegpeportal/pmegpmr/dwstatewise.jsp?AGENCY=%25%25&amp;ZONECD=South&amp;STATECD=KARNATAKA&amp;OFFNAMECD=%25%25&amp;DISTCD=%25%25&amp;FROMDT=01-APR-2021&amp;TODT=14-JAN-2022&amp;BANKNAME=RATNAKAR%20BANK%20LTD&amp;QRYCODE=38"/>
    <hyperlink ref="O41" r:id="rId156" display="https://www.kviconline.gov.in/pmegpeportal/pmegpmr/dwstatewise.jsp?AGENCY=%25%25&amp;ZONECD=South&amp;STATECD=KARNATAKA&amp;OFFNAMECD=%25%25&amp;DISTCD=%25%25&amp;FROMDT=01-APR-2021&amp;TODT=14-JAN-2022&amp;BANKNAME=RATNAKAR%20BANK%20LTD&amp;QRYCODE=16"/>
    <hyperlink ref="E28" r:id="rId157" display="https://www.kviconline.gov.in/pmegpeportal/pmegpmr/dwstatewise.jsp?AGENCY=%25%25&amp;ZONECD=South&amp;STATECD=KARNATAKA&amp;OFFNAMECD=%25%25&amp;DISTCD=%25%25&amp;FROMDT=01-APR-2021&amp;TODT=14-JAN-2022&amp;BANKNAME=SARASWAT%20COOPERATIVE%20BANK%20LTD&amp;QRYCODE=5"/>
    <hyperlink ref="G28" r:id="rId158" display="https://www.kviconline.gov.in/pmegpeportal/pmegpmr/dwstatewise.jsp?AGENCY=%25%25&amp;ZONECD=South&amp;STATECD=KARNATAKA&amp;OFFNAMECD=%25%25&amp;DISTCD=%25%25&amp;FROMDT=01-APR-2021&amp;TODT=14-JAN-2022&amp;BANKNAME=SARASWAT%20COOPERATIVE%20BANK%20LTD&amp;QRYCODE=6"/>
    <hyperlink ref="I28" r:id="rId159" display="https://www.kviconline.gov.in/pmegpeportal/pmegpmr/dwstatewise.jsp?AGENCY=%25%25&amp;ZONECD=South&amp;STATECD=KARNATAKA&amp;OFFNAMECD=%25%25&amp;DISTCD=%25%25&amp;FROMDT=01-APR-2021&amp;TODT=14-JAN-2022&amp;BANKNAME=SARASWAT%20COOPERATIVE%20BANK%20LTD&amp;QRYCODE=12"/>
    <hyperlink ref="K28" r:id="rId160" display="https://www.kviconline.gov.in/pmegpeportal/pmegpmr/dwstatewise.jsp?AGENCY=%25%25&amp;ZONECD=South&amp;STATECD=KARNATAKA&amp;OFFNAMECD=%25%25&amp;DISTCD=%25%25&amp;FROMDT=01-APR-2021&amp;TODT=14-JAN-2022&amp;BANKNAME=SARASWAT%20COOPERATIVE%20BANK%20LTD&amp;QRYCODE=7"/>
    <hyperlink ref="M28" r:id="rId161" display="https://www.kviconline.gov.in/pmegpeportal/pmegpmr/dwstatewise.jsp?AGENCY=%25%25&amp;ZONECD=South&amp;STATECD=KARNATAKA&amp;OFFNAMECD=%25%25&amp;DISTCD=%25%25&amp;FROMDT=01-APR-2021&amp;TODT=14-JAN-2022&amp;BANKNAME=SARASWAT%20COOPERATIVE%20BANK%20LTD&amp;QRYCODE=38"/>
    <hyperlink ref="O28" r:id="rId162" display="https://www.kviconline.gov.in/pmegpeportal/pmegpmr/dwstatewise.jsp?AGENCY=%25%25&amp;ZONECD=South&amp;STATECD=KARNATAKA&amp;OFFNAMECD=%25%25&amp;DISTCD=%25%25&amp;FROMDT=01-APR-2021&amp;TODT=14-JAN-2022&amp;BANKNAME=SARASWAT%20COOPERATIVE%20BANK%20LTD&amp;QRYCODE=16"/>
    <hyperlink ref="E21" r:id="rId163" display="https://www.kviconline.gov.in/pmegpeportal/pmegpmr/dwstatewise.jsp?AGENCY=%25%25&amp;ZONECD=South&amp;STATECD=KARNATAKA&amp;OFFNAMECD=%25%25&amp;DISTCD=%25%25&amp;FROMDT=01-APR-2021&amp;TODT=14-JAN-2022&amp;BANKNAME=SOUTH%20INDIAN%20BANK&amp;QRYCODE=5"/>
    <hyperlink ref="G21" r:id="rId164" display="https://www.kviconline.gov.in/pmegpeportal/pmegpmr/dwstatewise.jsp?AGENCY=%25%25&amp;ZONECD=South&amp;STATECD=KARNATAKA&amp;OFFNAMECD=%25%25&amp;DISTCD=%25%25&amp;FROMDT=01-APR-2021&amp;TODT=14-JAN-2022&amp;BANKNAME=SOUTH%20INDIAN%20BANK&amp;QRYCODE=6"/>
    <hyperlink ref="I21" r:id="rId165" display="https://www.kviconline.gov.in/pmegpeportal/pmegpmr/dwstatewise.jsp?AGENCY=%25%25&amp;ZONECD=South&amp;STATECD=KARNATAKA&amp;OFFNAMECD=%25%25&amp;DISTCD=%25%25&amp;FROMDT=01-APR-2021&amp;TODT=14-JAN-2022&amp;BANKNAME=SOUTH%20INDIAN%20BANK&amp;QRYCODE=12"/>
    <hyperlink ref="K21" r:id="rId166" display="https://www.kviconline.gov.in/pmegpeportal/pmegpmr/dwstatewise.jsp?AGENCY=%25%25&amp;ZONECD=South&amp;STATECD=KARNATAKA&amp;OFFNAMECD=%25%25&amp;DISTCD=%25%25&amp;FROMDT=01-APR-2021&amp;TODT=14-JAN-2022&amp;BANKNAME=SOUTH%20INDIAN%20BANK&amp;QRYCODE=7"/>
    <hyperlink ref="M21" r:id="rId167" display="https://www.kviconline.gov.in/pmegpeportal/pmegpmr/dwstatewise.jsp?AGENCY=%25%25&amp;ZONECD=South&amp;STATECD=KARNATAKA&amp;OFFNAMECD=%25%25&amp;DISTCD=%25%25&amp;FROMDT=01-APR-2021&amp;TODT=14-JAN-2022&amp;BANKNAME=SOUTH%20INDIAN%20BANK&amp;QRYCODE=38"/>
    <hyperlink ref="O21" r:id="rId168" display="https://www.kviconline.gov.in/pmegpeportal/pmegpmr/dwstatewise.jsp?AGENCY=%25%25&amp;ZONECD=South&amp;STATECD=KARNATAKA&amp;OFFNAMECD=%25%25&amp;DISTCD=%25%25&amp;FROMDT=01-APR-2021&amp;TODT=14-JAN-2022&amp;BANKNAME=SOUTH%20INDIAN%20BANK&amp;QRYCODE=16"/>
    <hyperlink ref="E8" r:id="rId169" display="https://www.kviconline.gov.in/pmegpeportal/pmegpmr/dwstatewise.jsp?AGENCY=%25%25&amp;ZONECD=South&amp;STATECD=KARNATAKA&amp;OFFNAMECD=%25%25&amp;DISTCD=%25%25&amp;FROMDT=01-APR-2021&amp;TODT=14-JAN-2022&amp;BANKNAME=STATE%20BANK%20OF%20INDIA&amp;QRYCODE=5"/>
    <hyperlink ref="G8" r:id="rId170" display="https://www.kviconline.gov.in/pmegpeportal/pmegpmr/dwstatewise.jsp?AGENCY=%25%25&amp;ZONECD=South&amp;STATECD=KARNATAKA&amp;OFFNAMECD=%25%25&amp;DISTCD=%25%25&amp;FROMDT=01-APR-2021&amp;TODT=14-JAN-2022&amp;BANKNAME=STATE%20BANK%20OF%20INDIA&amp;QRYCODE=6"/>
    <hyperlink ref="I8" r:id="rId171" display="https://www.kviconline.gov.in/pmegpeportal/pmegpmr/dwstatewise.jsp?AGENCY=%25%25&amp;ZONECD=South&amp;STATECD=KARNATAKA&amp;OFFNAMECD=%25%25&amp;DISTCD=%25%25&amp;FROMDT=01-APR-2021&amp;TODT=14-JAN-2022&amp;BANKNAME=STATE%20BANK%20OF%20INDIA&amp;QRYCODE=12"/>
    <hyperlink ref="K8" r:id="rId172" display="https://www.kviconline.gov.in/pmegpeportal/pmegpmr/dwstatewise.jsp?AGENCY=%25%25&amp;ZONECD=South&amp;STATECD=KARNATAKA&amp;OFFNAMECD=%25%25&amp;DISTCD=%25%25&amp;FROMDT=01-APR-2021&amp;TODT=14-JAN-2022&amp;BANKNAME=STATE%20BANK%20OF%20INDIA&amp;QRYCODE=7"/>
    <hyperlink ref="M8" r:id="rId173" display="https://www.kviconline.gov.in/pmegpeportal/pmegpmr/dwstatewise.jsp?AGENCY=%25%25&amp;ZONECD=South&amp;STATECD=KARNATAKA&amp;OFFNAMECD=%25%25&amp;DISTCD=%25%25&amp;FROMDT=01-APR-2021&amp;TODT=14-JAN-2022&amp;BANKNAME=STATE%20BANK%20OF%20INDIA&amp;QRYCODE=38"/>
    <hyperlink ref="O8" r:id="rId174" display="https://www.kviconline.gov.in/pmegpeportal/pmegpmr/dwstatewise.jsp?AGENCY=%25%25&amp;ZONECD=South&amp;STATECD=KARNATAKA&amp;OFFNAMECD=%25%25&amp;DISTCD=%25%25&amp;FROMDT=01-APR-2021&amp;TODT=14-JAN-2022&amp;BANKNAME=STATE%20BANK%20OF%20INDIA&amp;QRYCODE=16"/>
    <hyperlink ref="E26" r:id="rId175" display="https://www.kviconline.gov.in/pmegpeportal/pmegpmr/dwstatewise.jsp?AGENCY=%25%25&amp;ZONECD=South&amp;STATECD=KARNATAKA&amp;OFFNAMECD=%25%25&amp;DISTCD=%25%25&amp;FROMDT=01-APR-2021&amp;TODT=14-JAN-2022&amp;BANKNAME=SUCO%20SOUHARDA%20SAHAKARI%20BANK%20LTD&amp;QRYCODE=5"/>
    <hyperlink ref="G26" r:id="rId176" display="https://www.kviconline.gov.in/pmegpeportal/pmegpmr/dwstatewise.jsp?AGENCY=%25%25&amp;ZONECD=South&amp;STATECD=KARNATAKA&amp;OFFNAMECD=%25%25&amp;DISTCD=%25%25&amp;FROMDT=01-APR-2021&amp;TODT=14-JAN-2022&amp;BANKNAME=SUCO%20SOUHARDA%20SAHAKARI%20BANK%20LTD&amp;QRYCODE=6"/>
    <hyperlink ref="I26" r:id="rId177" display="https://www.kviconline.gov.in/pmegpeportal/pmegpmr/dwstatewise.jsp?AGENCY=%25%25&amp;ZONECD=South&amp;STATECD=KARNATAKA&amp;OFFNAMECD=%25%25&amp;DISTCD=%25%25&amp;FROMDT=01-APR-2021&amp;TODT=14-JAN-2022&amp;BANKNAME=SUCO%20SOUHARDA%20SAHAKARI%20BANK%20LTD&amp;QRYCODE=12"/>
    <hyperlink ref="K26" r:id="rId178" display="https://www.kviconline.gov.in/pmegpeportal/pmegpmr/dwstatewise.jsp?AGENCY=%25%25&amp;ZONECD=South&amp;STATECD=KARNATAKA&amp;OFFNAMECD=%25%25&amp;DISTCD=%25%25&amp;FROMDT=01-APR-2021&amp;TODT=14-JAN-2022&amp;BANKNAME=SUCO%20SOUHARDA%20SAHAKARI%20BANK%20LTD&amp;QRYCODE=7"/>
    <hyperlink ref="M26" r:id="rId179" display="https://www.kviconline.gov.in/pmegpeportal/pmegpmr/dwstatewise.jsp?AGENCY=%25%25&amp;ZONECD=South&amp;STATECD=KARNATAKA&amp;OFFNAMECD=%25%25&amp;DISTCD=%25%25&amp;FROMDT=01-APR-2021&amp;TODT=14-JAN-2022&amp;BANKNAME=SUCO%20SOUHARDA%20SAHAKARI%20BANK%20LTD&amp;QRYCODE=38"/>
    <hyperlink ref="O26" r:id="rId180" display="https://www.kviconline.gov.in/pmegpeportal/pmegpmr/dwstatewise.jsp?AGENCY=%25%25&amp;ZONECD=South&amp;STATECD=KARNATAKA&amp;OFFNAMECD=%25%25&amp;DISTCD=%25%25&amp;FROMDT=01-APR-2021&amp;TODT=14-JAN-2022&amp;BANKNAME=SUCO%20SOUHARDA%20SAHAKARI%20BANK%20LTD&amp;QRYCODE=16"/>
    <hyperlink ref="E16" r:id="rId181" display="https://www.kviconline.gov.in/pmegpeportal/pmegpmr/dwstatewise.jsp?AGENCY=%25%25&amp;ZONECD=South&amp;STATECD=KARNATAKA&amp;OFFNAMECD=%25%25&amp;DISTCD=%25%25&amp;FROMDT=01-APR-2021&amp;TODT=14-JAN-2022&amp;BANKNAME=Suco%20Souharda%20Sahakari%20Bank%20Ltd&amp;QRYCODE=5"/>
    <hyperlink ref="G16" r:id="rId182" display="https://www.kviconline.gov.in/pmegpeportal/pmegpmr/dwstatewise.jsp?AGENCY=%25%25&amp;ZONECD=South&amp;STATECD=KARNATAKA&amp;OFFNAMECD=%25%25&amp;DISTCD=%25%25&amp;FROMDT=01-APR-2021&amp;TODT=14-JAN-2022&amp;BANKNAME=Suco%20Souharda%20Sahakari%20Bank%20Ltd&amp;QRYCODE=6"/>
    <hyperlink ref="I16" r:id="rId183" display="https://www.kviconline.gov.in/pmegpeportal/pmegpmr/dwstatewise.jsp?AGENCY=%25%25&amp;ZONECD=South&amp;STATECD=KARNATAKA&amp;OFFNAMECD=%25%25&amp;DISTCD=%25%25&amp;FROMDT=01-APR-2021&amp;TODT=14-JAN-2022&amp;BANKNAME=Suco%20Souharda%20Sahakari%20Bank%20Ltd&amp;QRYCODE=12"/>
    <hyperlink ref="K16" r:id="rId184" display="https://www.kviconline.gov.in/pmegpeportal/pmegpmr/dwstatewise.jsp?AGENCY=%25%25&amp;ZONECD=South&amp;STATECD=KARNATAKA&amp;OFFNAMECD=%25%25&amp;DISTCD=%25%25&amp;FROMDT=01-APR-2021&amp;TODT=14-JAN-2022&amp;BANKNAME=Suco%20Souharda%20Sahakari%20Bank%20Ltd&amp;QRYCODE=7"/>
    <hyperlink ref="M16" r:id="rId185" display="https://www.kviconline.gov.in/pmegpeportal/pmegpmr/dwstatewise.jsp?AGENCY=%25%25&amp;ZONECD=South&amp;STATECD=KARNATAKA&amp;OFFNAMECD=%25%25&amp;DISTCD=%25%25&amp;FROMDT=01-APR-2021&amp;TODT=14-JAN-2022&amp;BANKNAME=Suco%20Souharda%20Sahakari%20Bank%20Ltd&amp;QRYCODE=38"/>
    <hyperlink ref="O16" r:id="rId186" display="https://www.kviconline.gov.in/pmegpeportal/pmegpmr/dwstatewise.jsp?AGENCY=%25%25&amp;ZONECD=South&amp;STATECD=KARNATAKA&amp;OFFNAMECD=%25%25&amp;DISTCD=%25%25&amp;FROMDT=01-APR-2021&amp;TODT=14-JAN-2022&amp;BANKNAME=Suco%20Souharda%20Sahakari%20Bank%20Ltd&amp;QRYCODE=16"/>
    <hyperlink ref="E29" r:id="rId187" display="https://www.kviconline.gov.in/pmegpeportal/pmegpmr/dwstatewise.jsp?AGENCY=%25%25&amp;ZONECD=South&amp;STATECD=KARNATAKA&amp;OFFNAMECD=%25%25&amp;DISTCD=%25%25&amp;FROMDT=01-APR-2021&amp;TODT=14-JAN-2022&amp;BANKNAME=TAMILNAD%20MERCANTILE%20BANK%20LTD&amp;QRYCODE=5"/>
    <hyperlink ref="G29" r:id="rId188" display="https://www.kviconline.gov.in/pmegpeportal/pmegpmr/dwstatewise.jsp?AGENCY=%25%25&amp;ZONECD=South&amp;STATECD=KARNATAKA&amp;OFFNAMECD=%25%25&amp;DISTCD=%25%25&amp;FROMDT=01-APR-2021&amp;TODT=14-JAN-2022&amp;BANKNAME=TAMILNAD%20MERCANTILE%20BANK%20LTD&amp;QRYCODE=6"/>
    <hyperlink ref="I29" r:id="rId189" display="https://www.kviconline.gov.in/pmegpeportal/pmegpmr/dwstatewise.jsp?AGENCY=%25%25&amp;ZONECD=South&amp;STATECD=KARNATAKA&amp;OFFNAMECD=%25%25&amp;DISTCD=%25%25&amp;FROMDT=01-APR-2021&amp;TODT=14-JAN-2022&amp;BANKNAME=TAMILNAD%20MERCANTILE%20BANK%20LTD&amp;QRYCODE=12"/>
    <hyperlink ref="K29" r:id="rId190" display="https://www.kviconline.gov.in/pmegpeportal/pmegpmr/dwstatewise.jsp?AGENCY=%25%25&amp;ZONECD=South&amp;STATECD=KARNATAKA&amp;OFFNAMECD=%25%25&amp;DISTCD=%25%25&amp;FROMDT=01-APR-2021&amp;TODT=14-JAN-2022&amp;BANKNAME=TAMILNAD%20MERCANTILE%20BANK%20LTD&amp;QRYCODE=7"/>
    <hyperlink ref="M29" r:id="rId191" display="https://www.kviconline.gov.in/pmegpeportal/pmegpmr/dwstatewise.jsp?AGENCY=%25%25&amp;ZONECD=South&amp;STATECD=KARNATAKA&amp;OFFNAMECD=%25%25&amp;DISTCD=%25%25&amp;FROMDT=01-APR-2021&amp;TODT=14-JAN-2022&amp;BANKNAME=TAMILNAD%20MERCANTILE%20BANK%20LTD&amp;QRYCODE=38"/>
    <hyperlink ref="O29" r:id="rId192" display="https://www.kviconline.gov.in/pmegpeportal/pmegpmr/dwstatewise.jsp?AGENCY=%25%25&amp;ZONECD=South&amp;STATECD=KARNATAKA&amp;OFFNAMECD=%25%25&amp;DISTCD=%25%25&amp;FROMDT=01-APR-2021&amp;TODT=14-JAN-2022&amp;BANKNAME=TAMILNAD%20MERCANTILE%20BANK%20LTD&amp;QRYCODE=16"/>
    <hyperlink ref="E42" r:id="rId193" display="https://www.kviconline.gov.in/pmegpeportal/pmegpmr/dwstatewise.jsp?AGENCY=%25%25&amp;ZONECD=South&amp;STATECD=KARNATAKA&amp;OFFNAMECD=%25%25&amp;DISTCD=%25%25&amp;FROMDT=01-APR-2021&amp;TODT=14-JAN-2022&amp;BANKNAME=THANE%20JANATA%20SAHAKARI%20BANK%20LTD&amp;QRYCODE=5"/>
    <hyperlink ref="G42" r:id="rId194" display="https://www.kviconline.gov.in/pmegpeportal/pmegpmr/dwstatewise.jsp?AGENCY=%25%25&amp;ZONECD=South&amp;STATECD=KARNATAKA&amp;OFFNAMECD=%25%25&amp;DISTCD=%25%25&amp;FROMDT=01-APR-2021&amp;TODT=14-JAN-2022&amp;BANKNAME=THANE%20JANATA%20SAHAKARI%20BANK%20LTD&amp;QRYCODE=6"/>
    <hyperlink ref="I42" r:id="rId195" display="https://www.kviconline.gov.in/pmegpeportal/pmegpmr/dwstatewise.jsp?AGENCY=%25%25&amp;ZONECD=South&amp;STATECD=KARNATAKA&amp;OFFNAMECD=%25%25&amp;DISTCD=%25%25&amp;FROMDT=01-APR-2021&amp;TODT=14-JAN-2022&amp;BANKNAME=THANE%20JANATA%20SAHAKARI%20BANK%20LTD&amp;QRYCODE=12"/>
    <hyperlink ref="K42" r:id="rId196" display="https://www.kviconline.gov.in/pmegpeportal/pmegpmr/dwstatewise.jsp?AGENCY=%25%25&amp;ZONECD=South&amp;STATECD=KARNATAKA&amp;OFFNAMECD=%25%25&amp;DISTCD=%25%25&amp;FROMDT=01-APR-2021&amp;TODT=14-JAN-2022&amp;BANKNAME=THANE%20JANATA%20SAHAKARI%20BANK%20LTD&amp;QRYCODE=7"/>
    <hyperlink ref="M42" r:id="rId197" display="https://www.kviconline.gov.in/pmegpeportal/pmegpmr/dwstatewise.jsp?AGENCY=%25%25&amp;ZONECD=South&amp;STATECD=KARNATAKA&amp;OFFNAMECD=%25%25&amp;DISTCD=%25%25&amp;FROMDT=01-APR-2021&amp;TODT=14-JAN-2022&amp;BANKNAME=THANE%20JANATA%20SAHAKARI%20BANK%20LTD&amp;QRYCODE=38"/>
    <hyperlink ref="O42" r:id="rId198" display="https://www.kviconline.gov.in/pmegpeportal/pmegpmr/dwstatewise.jsp?AGENCY=%25%25&amp;ZONECD=South&amp;STATECD=KARNATAKA&amp;OFFNAMECD=%25%25&amp;DISTCD=%25%25&amp;FROMDT=01-APR-2021&amp;TODT=14-JAN-2022&amp;BANKNAME=THANE%20JANATA%20SAHAKARI%20BANK%20LTD&amp;QRYCODE=16"/>
    <hyperlink ref="E43" r:id="rId199" display="https://www.kviconline.gov.in/pmegpeportal/pmegpmr/dwstatewise.jsp?AGENCY=%25%25&amp;ZONECD=South&amp;STATECD=KARNATAKA&amp;OFFNAMECD=%25%25&amp;DISTCD=%25%25&amp;FROMDT=01-APR-2021&amp;TODT=14-JAN-2022&amp;BANKNAME=THE%20KARANATAKA%20STATE%20COOPERATIVE%20APEX%20BANK%20LIMITED&amp;QRYCODE=5"/>
    <hyperlink ref="G43" r:id="rId200" display="https://www.kviconline.gov.in/pmegpeportal/pmegpmr/dwstatewise.jsp?AGENCY=%25%25&amp;ZONECD=South&amp;STATECD=KARNATAKA&amp;OFFNAMECD=%25%25&amp;DISTCD=%25%25&amp;FROMDT=01-APR-2021&amp;TODT=14-JAN-2022&amp;BANKNAME=THE%20KARANATAKA%20STATE%20COOPERATIVE%20APEX%20BANK%20LIMITED&amp;QRYCODE=6"/>
    <hyperlink ref="I43" r:id="rId201" display="https://www.kviconline.gov.in/pmegpeportal/pmegpmr/dwstatewise.jsp?AGENCY=%25%25&amp;ZONECD=South&amp;STATECD=KARNATAKA&amp;OFFNAMECD=%25%25&amp;DISTCD=%25%25&amp;FROMDT=01-APR-2021&amp;TODT=14-JAN-2022&amp;BANKNAME=THE%20KARANATAKA%20STATE%20COOPERATIVE%20APEX%20BANK%20LIMITED&amp;QRYCODE=12"/>
    <hyperlink ref="K43" r:id="rId202" display="https://www.kviconline.gov.in/pmegpeportal/pmegpmr/dwstatewise.jsp?AGENCY=%25%25&amp;ZONECD=South&amp;STATECD=KARNATAKA&amp;OFFNAMECD=%25%25&amp;DISTCD=%25%25&amp;FROMDT=01-APR-2021&amp;TODT=14-JAN-2022&amp;BANKNAME=THE%20KARANATAKA%20STATE%20COOPERATIVE%20APEX%20BANK%20LIMITED&amp;QRYCODE=7"/>
    <hyperlink ref="M43" r:id="rId203" display="https://www.kviconline.gov.in/pmegpeportal/pmegpmr/dwstatewise.jsp?AGENCY=%25%25&amp;ZONECD=South&amp;STATECD=KARNATAKA&amp;OFFNAMECD=%25%25&amp;DISTCD=%25%25&amp;FROMDT=01-APR-2021&amp;TODT=14-JAN-2022&amp;BANKNAME=THE%20KARANATAKA%20STATE%20COOPERATIVE%20APEX%20BANK%20LIMITED&amp;QRYCODE=38"/>
    <hyperlink ref="O43" r:id="rId204" display="https://www.kviconline.gov.in/pmegpeportal/pmegpmr/dwstatewise.jsp?AGENCY=%25%25&amp;ZONECD=South&amp;STATECD=KARNATAKA&amp;OFFNAMECD=%25%25&amp;DISTCD=%25%25&amp;FROMDT=01-APR-2021&amp;TODT=14-JAN-2022&amp;BANKNAME=THE%20KARANATAKA%20STATE%20COOPERATIVE%20APEX%20BANK%20LIMITED&amp;QRYCODE=16"/>
    <hyperlink ref="E44" r:id="rId205" display="https://www.kviconline.gov.in/pmegpeportal/pmegpmr/dwstatewise.jsp?AGENCY=%25%25&amp;ZONECD=South&amp;STATECD=KARNATAKA&amp;OFFNAMECD=%25%25&amp;DISTCD=%25%25&amp;FROMDT=01-APR-2021&amp;TODT=14-JAN-2022&amp;BANKNAME=TUMKUR%20GRAIN%20MERCHANTS%20COOPERATIVE%20BANK%20LTD&amp;QRYCODE=5"/>
    <hyperlink ref="G44" r:id="rId206" display="https://www.kviconline.gov.in/pmegpeportal/pmegpmr/dwstatewise.jsp?AGENCY=%25%25&amp;ZONECD=South&amp;STATECD=KARNATAKA&amp;OFFNAMECD=%25%25&amp;DISTCD=%25%25&amp;FROMDT=01-APR-2021&amp;TODT=14-JAN-2022&amp;BANKNAME=TUMKUR%20GRAIN%20MERCHANTS%20COOPERATIVE%20BANK%20LTD&amp;QRYCODE=6"/>
    <hyperlink ref="I44" r:id="rId207" display="https://www.kviconline.gov.in/pmegpeportal/pmegpmr/dwstatewise.jsp?AGENCY=%25%25&amp;ZONECD=South&amp;STATECD=KARNATAKA&amp;OFFNAMECD=%25%25&amp;DISTCD=%25%25&amp;FROMDT=01-APR-2021&amp;TODT=14-JAN-2022&amp;BANKNAME=TUMKUR%20GRAIN%20MERCHANTS%20COOPERATIVE%20BANK%20LTD&amp;QRYCODE=12"/>
    <hyperlink ref="K44" r:id="rId208" display="https://www.kviconline.gov.in/pmegpeportal/pmegpmr/dwstatewise.jsp?AGENCY=%25%25&amp;ZONECD=South&amp;STATECD=KARNATAKA&amp;OFFNAMECD=%25%25&amp;DISTCD=%25%25&amp;FROMDT=01-APR-2021&amp;TODT=14-JAN-2022&amp;BANKNAME=TUMKUR%20GRAIN%20MERCHANTS%20COOPERATIVE%20BANK%20LTD&amp;QRYCODE=7"/>
    <hyperlink ref="M44" r:id="rId209" display="https://www.kviconline.gov.in/pmegpeportal/pmegpmr/dwstatewise.jsp?AGENCY=%25%25&amp;ZONECD=South&amp;STATECD=KARNATAKA&amp;OFFNAMECD=%25%25&amp;DISTCD=%25%25&amp;FROMDT=01-APR-2021&amp;TODT=14-JAN-2022&amp;BANKNAME=TUMKUR%20GRAIN%20MERCHANTS%20COOPERATIVE%20BANK%20LTD&amp;QRYCODE=38"/>
    <hyperlink ref="O44" r:id="rId210" display="https://www.kviconline.gov.in/pmegpeportal/pmegpmr/dwstatewise.jsp?AGENCY=%25%25&amp;ZONECD=South&amp;STATECD=KARNATAKA&amp;OFFNAMECD=%25%25&amp;DISTCD=%25%25&amp;FROMDT=01-APR-2021&amp;TODT=14-JAN-2022&amp;BANKNAME=TUMKUR%20GRAIN%20MERCHANTS%20COOPERATIVE%20BANK%20LTD&amp;QRYCODE=16"/>
    <hyperlink ref="E45" r:id="rId211" display="https://www.kviconline.gov.in/pmegpeportal/pmegpmr/dwstatewise.jsp?AGENCY=%25%25&amp;ZONECD=South&amp;STATECD=KARNATAKA&amp;OFFNAMECD=%25%25&amp;DISTCD=%25%25&amp;FROMDT=01-APR-2021&amp;TODT=14-JAN-2022&amp;BANKNAME=The%20Ajara%20Urban%20Co%20op%20Bank%20Ltd%20Ajara&amp;QRYCODE=5"/>
    <hyperlink ref="G45" r:id="rId212" display="https://www.kviconline.gov.in/pmegpeportal/pmegpmr/dwstatewise.jsp?AGENCY=%25%25&amp;ZONECD=South&amp;STATECD=KARNATAKA&amp;OFFNAMECD=%25%25&amp;DISTCD=%25%25&amp;FROMDT=01-APR-2021&amp;TODT=14-JAN-2022&amp;BANKNAME=The%20Ajara%20Urban%20Co%20op%20Bank%20Ltd%20Ajara&amp;QRYCODE=6"/>
    <hyperlink ref="I45" r:id="rId213" display="https://www.kviconline.gov.in/pmegpeportal/pmegpmr/dwstatewise.jsp?AGENCY=%25%25&amp;ZONECD=South&amp;STATECD=KARNATAKA&amp;OFFNAMECD=%25%25&amp;DISTCD=%25%25&amp;FROMDT=01-APR-2021&amp;TODT=14-JAN-2022&amp;BANKNAME=The%20Ajara%20Urban%20Co%20op%20Bank%20Ltd%20Ajara&amp;QRYCODE=12"/>
    <hyperlink ref="K45" r:id="rId214" display="https://www.kviconline.gov.in/pmegpeportal/pmegpmr/dwstatewise.jsp?AGENCY=%25%25&amp;ZONECD=South&amp;STATECD=KARNATAKA&amp;OFFNAMECD=%25%25&amp;DISTCD=%25%25&amp;FROMDT=01-APR-2021&amp;TODT=14-JAN-2022&amp;BANKNAME=The%20Ajara%20Urban%20Co%20op%20Bank%20Ltd%20Ajara&amp;QRYCODE=7"/>
    <hyperlink ref="M45" r:id="rId215" display="https://www.kviconline.gov.in/pmegpeportal/pmegpmr/dwstatewise.jsp?AGENCY=%25%25&amp;ZONECD=South&amp;STATECD=KARNATAKA&amp;OFFNAMECD=%25%25&amp;DISTCD=%25%25&amp;FROMDT=01-APR-2021&amp;TODT=14-JAN-2022&amp;BANKNAME=The%20Ajara%20Urban%20Co%20op%20Bank%20Ltd%20Ajara&amp;QRYCODE=38"/>
    <hyperlink ref="O45" r:id="rId216" display="https://www.kviconline.gov.in/pmegpeportal/pmegpmr/dwstatewise.jsp?AGENCY=%25%25&amp;ZONECD=South&amp;STATECD=KARNATAKA&amp;OFFNAMECD=%25%25&amp;DISTCD=%25%25&amp;FROMDT=01-APR-2021&amp;TODT=14-JAN-2022&amp;BANKNAME=The%20Ajara%20Urban%20Co%20op%20Bank%20Ltd%20Ajara&amp;QRYCODE=16"/>
    <hyperlink ref="E23" r:id="rId217" display="https://www.kviconline.gov.in/pmegpeportal/pmegpmr/dwstatewise.jsp?AGENCY=%25%25&amp;ZONECD=South&amp;STATECD=KARNATAKA&amp;OFFNAMECD=%25%25&amp;DISTCD=%25%25&amp;FROMDT=01-APR-2021&amp;TODT=14-JAN-2022&amp;BANKNAME=UCO%20BANK&amp;QRYCODE=5"/>
    <hyperlink ref="G23" r:id="rId218" display="https://www.kviconline.gov.in/pmegpeportal/pmegpmr/dwstatewise.jsp?AGENCY=%25%25&amp;ZONECD=South&amp;STATECD=KARNATAKA&amp;OFFNAMECD=%25%25&amp;DISTCD=%25%25&amp;FROMDT=01-APR-2021&amp;TODT=14-JAN-2022&amp;BANKNAME=UCO%20BANK&amp;QRYCODE=6"/>
    <hyperlink ref="I23" r:id="rId219" display="https://www.kviconline.gov.in/pmegpeportal/pmegpmr/dwstatewise.jsp?AGENCY=%25%25&amp;ZONECD=South&amp;STATECD=KARNATAKA&amp;OFFNAMECD=%25%25&amp;DISTCD=%25%25&amp;FROMDT=01-APR-2021&amp;TODT=14-JAN-2022&amp;BANKNAME=UCO%20BANK&amp;QRYCODE=12"/>
    <hyperlink ref="K23" r:id="rId220" display="https://www.kviconline.gov.in/pmegpeportal/pmegpmr/dwstatewise.jsp?AGENCY=%25%25&amp;ZONECD=South&amp;STATECD=KARNATAKA&amp;OFFNAMECD=%25%25&amp;DISTCD=%25%25&amp;FROMDT=01-APR-2021&amp;TODT=14-JAN-2022&amp;BANKNAME=UCO%20BANK&amp;QRYCODE=7"/>
    <hyperlink ref="M23" r:id="rId221" display="https://www.kviconline.gov.in/pmegpeportal/pmegpmr/dwstatewise.jsp?AGENCY=%25%25&amp;ZONECD=South&amp;STATECD=KARNATAKA&amp;OFFNAMECD=%25%25&amp;DISTCD=%25%25&amp;FROMDT=01-APR-2021&amp;TODT=14-JAN-2022&amp;BANKNAME=UCO%20BANK&amp;QRYCODE=38"/>
    <hyperlink ref="O23" r:id="rId222" display="https://www.kviconline.gov.in/pmegpeportal/pmegpmr/dwstatewise.jsp?AGENCY=%25%25&amp;ZONECD=South&amp;STATECD=KARNATAKA&amp;OFFNAMECD=%25%25&amp;DISTCD=%25%25&amp;FROMDT=01-APR-2021&amp;TODT=14-JAN-2022&amp;BANKNAME=UCO%20BANK&amp;QRYCODE=16"/>
    <hyperlink ref="E7" r:id="rId223" display="https://www.kviconline.gov.in/pmegpeportal/pmegpmr/dwstatewise.jsp?AGENCY=%25%25&amp;ZONECD=South&amp;STATECD=KARNATAKA&amp;OFFNAMECD=%25%25&amp;DISTCD=%25%25&amp;FROMDT=01-APR-2021&amp;TODT=14-JAN-2022&amp;BANKNAME=UNION%20BANK%20OF%20INDIA&amp;QRYCODE=5"/>
    <hyperlink ref="G7" r:id="rId224" display="https://www.kviconline.gov.in/pmegpeportal/pmegpmr/dwstatewise.jsp?AGENCY=%25%25&amp;ZONECD=South&amp;STATECD=KARNATAKA&amp;OFFNAMECD=%25%25&amp;DISTCD=%25%25&amp;FROMDT=01-APR-2021&amp;TODT=14-JAN-2022&amp;BANKNAME=UNION%20BANK%20OF%20INDIA&amp;QRYCODE=6"/>
    <hyperlink ref="I7" r:id="rId225" display="https://www.kviconline.gov.in/pmegpeportal/pmegpmr/dwstatewise.jsp?AGENCY=%25%25&amp;ZONECD=South&amp;STATECD=KARNATAKA&amp;OFFNAMECD=%25%25&amp;DISTCD=%25%25&amp;FROMDT=01-APR-2021&amp;TODT=14-JAN-2022&amp;BANKNAME=UNION%20BANK%20OF%20INDIA&amp;QRYCODE=12"/>
    <hyperlink ref="K7" r:id="rId226" display="https://www.kviconline.gov.in/pmegpeportal/pmegpmr/dwstatewise.jsp?AGENCY=%25%25&amp;ZONECD=South&amp;STATECD=KARNATAKA&amp;OFFNAMECD=%25%25&amp;DISTCD=%25%25&amp;FROMDT=01-APR-2021&amp;TODT=14-JAN-2022&amp;BANKNAME=UNION%20BANK%20OF%20INDIA&amp;QRYCODE=7"/>
    <hyperlink ref="M7" r:id="rId227" display="https://www.kviconline.gov.in/pmegpeportal/pmegpmr/dwstatewise.jsp?AGENCY=%25%25&amp;ZONECD=South&amp;STATECD=KARNATAKA&amp;OFFNAMECD=%25%25&amp;DISTCD=%25%25&amp;FROMDT=01-APR-2021&amp;TODT=14-JAN-2022&amp;BANKNAME=UNION%20BANK%20OF%20INDIA&amp;QRYCODE=38"/>
    <hyperlink ref="O7" r:id="rId228" display="https://www.kviconline.gov.in/pmegpeportal/pmegpmr/dwstatewise.jsp?AGENCY=%25%25&amp;ZONECD=South&amp;STATECD=KARNATAKA&amp;OFFNAMECD=%25%25&amp;DISTCD=%25%25&amp;FROMDT=01-APR-2021&amp;TODT=14-JAN-2022&amp;BANKNAME=UNION%20BANK%20OF%20INDIA&amp;QRYCODE=16"/>
    <hyperlink ref="E27" r:id="rId229" display="https://www.kviconline.gov.in/pmegpeportal/pmegpmr/dwstatewise.jsp?AGENCY=%25%25&amp;ZONECD=South&amp;STATECD=KARNATAKA&amp;OFFNAMECD=%25%25&amp;DISTCD=%25%25&amp;FROMDT=01-APR-2021&amp;TODT=14-JAN-2022&amp;BANKNAME=Ujjivan%20Small%20Finance%20Bank%20Limited&amp;QRYCODE=5"/>
    <hyperlink ref="G27" r:id="rId230" display="https://www.kviconline.gov.in/pmegpeportal/pmegpmr/dwstatewise.jsp?AGENCY=%25%25&amp;ZONECD=South&amp;STATECD=KARNATAKA&amp;OFFNAMECD=%25%25&amp;DISTCD=%25%25&amp;FROMDT=01-APR-2021&amp;TODT=14-JAN-2022&amp;BANKNAME=Ujjivan%20Small%20Finance%20Bank%20Limited&amp;QRYCODE=6"/>
    <hyperlink ref="I27" r:id="rId231" display="https://www.kviconline.gov.in/pmegpeportal/pmegpmr/dwstatewise.jsp?AGENCY=%25%25&amp;ZONECD=South&amp;STATECD=KARNATAKA&amp;OFFNAMECD=%25%25&amp;DISTCD=%25%25&amp;FROMDT=01-APR-2021&amp;TODT=14-JAN-2022&amp;BANKNAME=Ujjivan%20Small%20Finance%20Bank%20Limited&amp;QRYCODE=12"/>
    <hyperlink ref="K27" r:id="rId232" display="https://www.kviconline.gov.in/pmegpeportal/pmegpmr/dwstatewise.jsp?AGENCY=%25%25&amp;ZONECD=South&amp;STATECD=KARNATAKA&amp;OFFNAMECD=%25%25&amp;DISTCD=%25%25&amp;FROMDT=01-APR-2021&amp;TODT=14-JAN-2022&amp;BANKNAME=Ujjivan%20Small%20Finance%20Bank%20Limited&amp;QRYCODE=7"/>
    <hyperlink ref="M27" r:id="rId233" display="https://www.kviconline.gov.in/pmegpeportal/pmegpmr/dwstatewise.jsp?AGENCY=%25%25&amp;ZONECD=South&amp;STATECD=KARNATAKA&amp;OFFNAMECD=%25%25&amp;DISTCD=%25%25&amp;FROMDT=01-APR-2021&amp;TODT=14-JAN-2022&amp;BANKNAME=Ujjivan%20Small%20Finance%20Bank%20Limited&amp;QRYCODE=38"/>
    <hyperlink ref="O27" r:id="rId234" display="https://www.kviconline.gov.in/pmegpeportal/pmegpmr/dwstatewise.jsp?AGENCY=%25%25&amp;ZONECD=South&amp;STATECD=KARNATAKA&amp;OFFNAMECD=%25%25&amp;DISTCD=%25%25&amp;FROMDT=01-APR-2021&amp;TODT=14-JAN-2022&amp;BANKNAME=Ujjivan%20Small%20Finance%20Bank%20Limited&amp;QRYCODE=16"/>
    <hyperlink ref="E46" r:id="rId235" display="https://www.kviconline.gov.in/pmegpeportal/pmegpmr/dwstatewise.jsp?AGENCY=%25%25&amp;ZONECD=South&amp;STATECD=KARNATAKA&amp;OFFNAMECD=%25%25&amp;DISTCD=%25%25&amp;FROMDT=01-APR-2021&amp;TODT=14-JAN-2022&amp;BANKNAME=YES%20BANK&amp;QRYCODE=5"/>
    <hyperlink ref="G46" r:id="rId236" display="https://www.kviconline.gov.in/pmegpeportal/pmegpmr/dwstatewise.jsp?AGENCY=%25%25&amp;ZONECD=South&amp;STATECD=KARNATAKA&amp;OFFNAMECD=%25%25&amp;DISTCD=%25%25&amp;FROMDT=01-APR-2021&amp;TODT=14-JAN-2022&amp;BANKNAME=YES%20BANK&amp;QRYCODE=6"/>
    <hyperlink ref="I46" r:id="rId237" display="https://www.kviconline.gov.in/pmegpeportal/pmegpmr/dwstatewise.jsp?AGENCY=%25%25&amp;ZONECD=South&amp;STATECD=KARNATAKA&amp;OFFNAMECD=%25%25&amp;DISTCD=%25%25&amp;FROMDT=01-APR-2021&amp;TODT=14-JAN-2022&amp;BANKNAME=YES%20BANK&amp;QRYCODE=12"/>
    <hyperlink ref="K46" r:id="rId238" display="https://www.kviconline.gov.in/pmegpeportal/pmegpmr/dwstatewise.jsp?AGENCY=%25%25&amp;ZONECD=South&amp;STATECD=KARNATAKA&amp;OFFNAMECD=%25%25&amp;DISTCD=%25%25&amp;FROMDT=01-APR-2021&amp;TODT=14-JAN-2022&amp;BANKNAME=YES%20BANK&amp;QRYCODE=7"/>
    <hyperlink ref="M46" r:id="rId239" display="https://www.kviconline.gov.in/pmegpeportal/pmegpmr/dwstatewise.jsp?AGENCY=%25%25&amp;ZONECD=South&amp;STATECD=KARNATAKA&amp;OFFNAMECD=%25%25&amp;DISTCD=%25%25&amp;FROMDT=01-APR-2021&amp;TODT=14-JAN-2022&amp;BANKNAME=YES%20BANK&amp;QRYCODE=38"/>
    <hyperlink ref="O46" r:id="rId240" display="https://www.kviconline.gov.in/pmegpeportal/pmegpmr/dwstatewise.jsp?AGENCY=%25%25&amp;ZONECD=South&amp;STATECD=KARNATAKA&amp;OFFNAMECD=%25%25&amp;DISTCD=%25%25&amp;FROMDT=01-APR-2021&amp;TODT=14-JAN-2022&amp;BANKNAME=YES%20BANK&amp;QRYCODE=16"/>
    <hyperlink ref="E54" r:id="rId241" display="https://www.kviconline.gov.in/pmegpeportal/pmegpmr/dwstatewise.jsp?AGENCY=%25%25&amp;ZONECD=South&amp;STATECD=KARNATAKA&amp;OFFNAMECD=%25%25&amp;DISTCD=%25%25&amp;FROMDT=01-APR-2021&amp;TODT=14-JAN-2022&amp;DISTCD=BAGALKOT&amp;QRYCODE=5"/>
    <hyperlink ref="G54" r:id="rId242" display="https://www.kviconline.gov.in/pmegpeportal/pmegpmr/dwstatewise.jsp?AGENCY=%25%25&amp;ZONECD=South&amp;STATECD=KARNATAKA&amp;OFFNAMECD=%25%25&amp;DISTCD=%25%25&amp;FROMDT=01-APR-2021&amp;TODT=14-JAN-2022&amp;DISTCD=BAGALKOT&amp;QRYCODE=6"/>
    <hyperlink ref="I54" r:id="rId243" display="https://www.kviconline.gov.in/pmegpeportal/pmegpmr/dwstatewise.jsp?AGENCY=%25%25&amp;ZONECD=South&amp;STATECD=KARNATAKA&amp;OFFNAMECD=%25%25&amp;DISTCD=%25%25&amp;FROMDT=01-APR-2021&amp;TODT=14-JAN-2022&amp;DISTCD=BAGALKOT&amp;QRYCODE=12"/>
    <hyperlink ref="K54" r:id="rId244" display="https://www.kviconline.gov.in/pmegpeportal/pmegpmr/dwstatewise.jsp?AGENCY=%25%25&amp;ZONECD=South&amp;STATECD=KARNATAKA&amp;OFFNAMECD=%25%25&amp;DISTCD=%25%25&amp;FROMDT=01-APR-2021&amp;TODT=14-JAN-2022&amp;DISTCD=BAGALKOT&amp;QRYCODE=7"/>
    <hyperlink ref="M54" r:id="rId245" display="https://www.kviconline.gov.in/pmegpeportal/pmegpmr/dwstatewise.jsp?AGENCY=%25%25&amp;ZONECD=South&amp;STATECD=KARNATAKA&amp;OFFNAMECD=%25%25&amp;DISTCD=%25%25&amp;FROMDT=01-APR-2021&amp;TODT=14-JAN-2022&amp;DISTCD=BAGALKOT&amp;QRYCODE=38"/>
    <hyperlink ref="O54" r:id="rId246" display="https://www.kviconline.gov.in/pmegpeportal/pmegpmr/dwstatewise.jsp?AGENCY=%25%25&amp;ZONECD=South&amp;STATECD=KARNATAKA&amp;OFFNAMECD=%25%25&amp;DISTCD=%25%25&amp;FROMDT=01-APR-2021&amp;TODT=14-JAN-2022&amp;DISTCD=BAGALKOT&amp;QRYCODE=16"/>
    <hyperlink ref="E55" r:id="rId247" display="https://www.kviconline.gov.in/pmegpeportal/pmegpmr/dwstatewise.jsp?AGENCY=%25%25&amp;ZONECD=South&amp;STATECD=KARNATAKA&amp;OFFNAMECD=%25%25&amp;DISTCD=%25%25&amp;FROMDT=01-APR-2021&amp;TODT=14-JAN-2022&amp;DISTCD=BANGALORE&amp;QRYCODE=5"/>
    <hyperlink ref="G55" r:id="rId248" display="https://www.kviconline.gov.in/pmegpeportal/pmegpmr/dwstatewise.jsp?AGENCY=%25%25&amp;ZONECD=South&amp;STATECD=KARNATAKA&amp;OFFNAMECD=%25%25&amp;DISTCD=%25%25&amp;FROMDT=01-APR-2021&amp;TODT=14-JAN-2022&amp;DISTCD=BANGALORE&amp;QRYCODE=6"/>
    <hyperlink ref="I55" r:id="rId249" display="https://www.kviconline.gov.in/pmegpeportal/pmegpmr/dwstatewise.jsp?AGENCY=%25%25&amp;ZONECD=South&amp;STATECD=KARNATAKA&amp;OFFNAMECD=%25%25&amp;DISTCD=%25%25&amp;FROMDT=01-APR-2021&amp;TODT=14-JAN-2022&amp;DISTCD=BANGALORE&amp;QRYCODE=12"/>
    <hyperlink ref="K55" r:id="rId250" display="https://www.kviconline.gov.in/pmegpeportal/pmegpmr/dwstatewise.jsp?AGENCY=%25%25&amp;ZONECD=South&amp;STATECD=KARNATAKA&amp;OFFNAMECD=%25%25&amp;DISTCD=%25%25&amp;FROMDT=01-APR-2021&amp;TODT=14-JAN-2022&amp;DISTCD=BANGALORE&amp;QRYCODE=7"/>
    <hyperlink ref="M55" r:id="rId251" display="https://www.kviconline.gov.in/pmegpeportal/pmegpmr/dwstatewise.jsp?AGENCY=%25%25&amp;ZONECD=South&amp;STATECD=KARNATAKA&amp;OFFNAMECD=%25%25&amp;DISTCD=%25%25&amp;FROMDT=01-APR-2021&amp;TODT=14-JAN-2022&amp;DISTCD=BANGALORE&amp;QRYCODE=38"/>
    <hyperlink ref="O55" r:id="rId252" display="https://www.kviconline.gov.in/pmegpeportal/pmegpmr/dwstatewise.jsp?AGENCY=%25%25&amp;ZONECD=South&amp;STATECD=KARNATAKA&amp;OFFNAMECD=%25%25&amp;DISTCD=%25%25&amp;FROMDT=01-APR-2021&amp;TODT=14-JAN-2022&amp;DISTCD=BANGALORE&amp;QRYCODE=16"/>
    <hyperlink ref="E56" r:id="rId253" display="https://www.kviconline.gov.in/pmegpeportal/pmegpmr/dwstatewise.jsp?AGENCY=%25%25&amp;ZONECD=South&amp;STATECD=KARNATAKA&amp;OFFNAMECD=%25%25&amp;DISTCD=%25%25&amp;FROMDT=01-APR-2021&amp;TODT=14-JAN-2022&amp;DISTCD=BANGALORE%20RURAL&amp;QRYCODE=5"/>
    <hyperlink ref="G56" r:id="rId254" display="https://www.kviconline.gov.in/pmegpeportal/pmegpmr/dwstatewise.jsp?AGENCY=%25%25&amp;ZONECD=South&amp;STATECD=KARNATAKA&amp;OFFNAMECD=%25%25&amp;DISTCD=%25%25&amp;FROMDT=01-APR-2021&amp;TODT=14-JAN-2022&amp;DISTCD=BANGALORE%20RURAL&amp;QRYCODE=6"/>
    <hyperlink ref="I56" r:id="rId255" display="https://www.kviconline.gov.in/pmegpeportal/pmegpmr/dwstatewise.jsp?AGENCY=%25%25&amp;ZONECD=South&amp;STATECD=KARNATAKA&amp;OFFNAMECD=%25%25&amp;DISTCD=%25%25&amp;FROMDT=01-APR-2021&amp;TODT=14-JAN-2022&amp;DISTCD=BANGALORE%20RURAL&amp;QRYCODE=12"/>
    <hyperlink ref="K56" r:id="rId256" display="https://www.kviconline.gov.in/pmegpeportal/pmegpmr/dwstatewise.jsp?AGENCY=%25%25&amp;ZONECD=South&amp;STATECD=KARNATAKA&amp;OFFNAMECD=%25%25&amp;DISTCD=%25%25&amp;FROMDT=01-APR-2021&amp;TODT=14-JAN-2022&amp;DISTCD=BANGALORE%20RURAL&amp;QRYCODE=7"/>
    <hyperlink ref="M56" r:id="rId257" display="https://www.kviconline.gov.in/pmegpeportal/pmegpmr/dwstatewise.jsp?AGENCY=%25%25&amp;ZONECD=South&amp;STATECD=KARNATAKA&amp;OFFNAMECD=%25%25&amp;DISTCD=%25%25&amp;FROMDT=01-APR-2021&amp;TODT=14-JAN-2022&amp;DISTCD=BANGALORE%20RURAL&amp;QRYCODE=38"/>
    <hyperlink ref="O56" r:id="rId258" display="https://www.kviconline.gov.in/pmegpeportal/pmegpmr/dwstatewise.jsp?AGENCY=%25%25&amp;ZONECD=South&amp;STATECD=KARNATAKA&amp;OFFNAMECD=%25%25&amp;DISTCD=%25%25&amp;FROMDT=01-APR-2021&amp;TODT=14-JAN-2022&amp;DISTCD=BANGALORE%20RURAL&amp;QRYCODE=16"/>
    <hyperlink ref="E57" r:id="rId259" display="https://www.kviconline.gov.in/pmegpeportal/pmegpmr/dwstatewise.jsp?AGENCY=%25%25&amp;ZONECD=South&amp;STATECD=KARNATAKA&amp;OFFNAMECD=%25%25&amp;DISTCD=%25%25&amp;FROMDT=01-APR-2021&amp;TODT=14-JAN-2022&amp;DISTCD=BELGAUM&amp;QRYCODE=5"/>
    <hyperlink ref="G57" r:id="rId260" display="https://www.kviconline.gov.in/pmegpeportal/pmegpmr/dwstatewise.jsp?AGENCY=%25%25&amp;ZONECD=South&amp;STATECD=KARNATAKA&amp;OFFNAMECD=%25%25&amp;DISTCD=%25%25&amp;FROMDT=01-APR-2021&amp;TODT=14-JAN-2022&amp;DISTCD=BELGAUM&amp;QRYCODE=6"/>
    <hyperlink ref="I57" r:id="rId261" display="https://www.kviconline.gov.in/pmegpeportal/pmegpmr/dwstatewise.jsp?AGENCY=%25%25&amp;ZONECD=South&amp;STATECD=KARNATAKA&amp;OFFNAMECD=%25%25&amp;DISTCD=%25%25&amp;FROMDT=01-APR-2021&amp;TODT=14-JAN-2022&amp;DISTCD=BELGAUM&amp;QRYCODE=12"/>
    <hyperlink ref="K57" r:id="rId262" display="https://www.kviconline.gov.in/pmegpeportal/pmegpmr/dwstatewise.jsp?AGENCY=%25%25&amp;ZONECD=South&amp;STATECD=KARNATAKA&amp;OFFNAMECD=%25%25&amp;DISTCD=%25%25&amp;FROMDT=01-APR-2021&amp;TODT=14-JAN-2022&amp;DISTCD=BELGAUM&amp;QRYCODE=7"/>
    <hyperlink ref="M57" r:id="rId263" display="https://www.kviconline.gov.in/pmegpeportal/pmegpmr/dwstatewise.jsp?AGENCY=%25%25&amp;ZONECD=South&amp;STATECD=KARNATAKA&amp;OFFNAMECD=%25%25&amp;DISTCD=%25%25&amp;FROMDT=01-APR-2021&amp;TODT=14-JAN-2022&amp;DISTCD=BELGAUM&amp;QRYCODE=38"/>
    <hyperlink ref="O57" r:id="rId264" display="https://www.kviconline.gov.in/pmegpeportal/pmegpmr/dwstatewise.jsp?AGENCY=%25%25&amp;ZONECD=South&amp;STATECD=KARNATAKA&amp;OFFNAMECD=%25%25&amp;DISTCD=%25%25&amp;FROMDT=01-APR-2021&amp;TODT=14-JAN-2022&amp;DISTCD=BELGAUM&amp;QRYCODE=16"/>
    <hyperlink ref="E58" r:id="rId265" display="https://www.kviconline.gov.in/pmegpeportal/pmegpmr/dwstatewise.jsp?AGENCY=%25%25&amp;ZONECD=South&amp;STATECD=KARNATAKA&amp;OFFNAMECD=%25%25&amp;DISTCD=%25%25&amp;FROMDT=01-APR-2021&amp;TODT=14-JAN-2022&amp;DISTCD=BELLARY&amp;QRYCODE=5"/>
    <hyperlink ref="G58" r:id="rId266" display="https://www.kviconline.gov.in/pmegpeportal/pmegpmr/dwstatewise.jsp?AGENCY=%25%25&amp;ZONECD=South&amp;STATECD=KARNATAKA&amp;OFFNAMECD=%25%25&amp;DISTCD=%25%25&amp;FROMDT=01-APR-2021&amp;TODT=14-JAN-2022&amp;DISTCD=BELLARY&amp;QRYCODE=6"/>
    <hyperlink ref="I58" r:id="rId267" display="https://www.kviconline.gov.in/pmegpeportal/pmegpmr/dwstatewise.jsp?AGENCY=%25%25&amp;ZONECD=South&amp;STATECD=KARNATAKA&amp;OFFNAMECD=%25%25&amp;DISTCD=%25%25&amp;FROMDT=01-APR-2021&amp;TODT=14-JAN-2022&amp;DISTCD=BELLARY&amp;QRYCODE=12"/>
    <hyperlink ref="K58" r:id="rId268" display="https://www.kviconline.gov.in/pmegpeportal/pmegpmr/dwstatewise.jsp?AGENCY=%25%25&amp;ZONECD=South&amp;STATECD=KARNATAKA&amp;OFFNAMECD=%25%25&amp;DISTCD=%25%25&amp;FROMDT=01-APR-2021&amp;TODT=14-JAN-2022&amp;DISTCD=BELLARY&amp;QRYCODE=7"/>
    <hyperlink ref="M58" r:id="rId269" display="https://www.kviconline.gov.in/pmegpeportal/pmegpmr/dwstatewise.jsp?AGENCY=%25%25&amp;ZONECD=South&amp;STATECD=KARNATAKA&amp;OFFNAMECD=%25%25&amp;DISTCD=%25%25&amp;FROMDT=01-APR-2021&amp;TODT=14-JAN-2022&amp;DISTCD=BELLARY&amp;QRYCODE=38"/>
    <hyperlink ref="O58" r:id="rId270" display="https://www.kviconline.gov.in/pmegpeportal/pmegpmr/dwstatewise.jsp?AGENCY=%25%25&amp;ZONECD=South&amp;STATECD=KARNATAKA&amp;OFFNAMECD=%25%25&amp;DISTCD=%25%25&amp;FROMDT=01-APR-2021&amp;TODT=14-JAN-2022&amp;DISTCD=BELLARY&amp;QRYCODE=16"/>
    <hyperlink ref="E59" r:id="rId271" display="https://www.kviconline.gov.in/pmegpeportal/pmegpmr/dwstatewise.jsp?AGENCY=%25%25&amp;ZONECD=South&amp;STATECD=KARNATAKA&amp;OFFNAMECD=%25%25&amp;DISTCD=%25%25&amp;FROMDT=01-APR-2021&amp;TODT=14-JAN-2022&amp;DISTCD=BIDAR&amp;QRYCODE=5"/>
    <hyperlink ref="G59" r:id="rId272" display="https://www.kviconline.gov.in/pmegpeportal/pmegpmr/dwstatewise.jsp?AGENCY=%25%25&amp;ZONECD=South&amp;STATECD=KARNATAKA&amp;OFFNAMECD=%25%25&amp;DISTCD=%25%25&amp;FROMDT=01-APR-2021&amp;TODT=14-JAN-2022&amp;DISTCD=BIDAR&amp;QRYCODE=6"/>
    <hyperlink ref="I59" r:id="rId273" display="https://www.kviconline.gov.in/pmegpeportal/pmegpmr/dwstatewise.jsp?AGENCY=%25%25&amp;ZONECD=South&amp;STATECD=KARNATAKA&amp;OFFNAMECD=%25%25&amp;DISTCD=%25%25&amp;FROMDT=01-APR-2021&amp;TODT=14-JAN-2022&amp;DISTCD=BIDAR&amp;QRYCODE=12"/>
    <hyperlink ref="K59" r:id="rId274" display="https://www.kviconline.gov.in/pmegpeportal/pmegpmr/dwstatewise.jsp?AGENCY=%25%25&amp;ZONECD=South&amp;STATECD=KARNATAKA&amp;OFFNAMECD=%25%25&amp;DISTCD=%25%25&amp;FROMDT=01-APR-2021&amp;TODT=14-JAN-2022&amp;DISTCD=BIDAR&amp;QRYCODE=7"/>
    <hyperlink ref="M59" r:id="rId275" display="https://www.kviconline.gov.in/pmegpeportal/pmegpmr/dwstatewise.jsp?AGENCY=%25%25&amp;ZONECD=South&amp;STATECD=KARNATAKA&amp;OFFNAMECD=%25%25&amp;DISTCD=%25%25&amp;FROMDT=01-APR-2021&amp;TODT=14-JAN-2022&amp;DISTCD=BIDAR&amp;QRYCODE=38"/>
    <hyperlink ref="O59" r:id="rId276" display="https://www.kviconline.gov.in/pmegpeportal/pmegpmr/dwstatewise.jsp?AGENCY=%25%25&amp;ZONECD=South&amp;STATECD=KARNATAKA&amp;OFFNAMECD=%25%25&amp;DISTCD=%25%25&amp;FROMDT=01-APR-2021&amp;TODT=14-JAN-2022&amp;DISTCD=BIDAR&amp;QRYCODE=16"/>
    <hyperlink ref="E60" r:id="rId277" display="https://www.kviconline.gov.in/pmegpeportal/pmegpmr/dwstatewise.jsp?AGENCY=%25%25&amp;ZONECD=South&amp;STATECD=KARNATAKA&amp;OFFNAMECD=%25%25&amp;DISTCD=%25%25&amp;FROMDT=01-APR-2021&amp;TODT=14-JAN-2022&amp;DISTCD=BIJAPUR&amp;QRYCODE=5"/>
    <hyperlink ref="G60" r:id="rId278" display="https://www.kviconline.gov.in/pmegpeportal/pmegpmr/dwstatewise.jsp?AGENCY=%25%25&amp;ZONECD=South&amp;STATECD=KARNATAKA&amp;OFFNAMECD=%25%25&amp;DISTCD=%25%25&amp;FROMDT=01-APR-2021&amp;TODT=14-JAN-2022&amp;DISTCD=BIJAPUR&amp;QRYCODE=6"/>
    <hyperlink ref="I60" r:id="rId279" display="https://www.kviconline.gov.in/pmegpeportal/pmegpmr/dwstatewise.jsp?AGENCY=%25%25&amp;ZONECD=South&amp;STATECD=KARNATAKA&amp;OFFNAMECD=%25%25&amp;DISTCD=%25%25&amp;FROMDT=01-APR-2021&amp;TODT=14-JAN-2022&amp;DISTCD=BIJAPUR&amp;QRYCODE=12"/>
    <hyperlink ref="K60" r:id="rId280" display="https://www.kviconline.gov.in/pmegpeportal/pmegpmr/dwstatewise.jsp?AGENCY=%25%25&amp;ZONECD=South&amp;STATECD=KARNATAKA&amp;OFFNAMECD=%25%25&amp;DISTCD=%25%25&amp;FROMDT=01-APR-2021&amp;TODT=14-JAN-2022&amp;DISTCD=BIJAPUR&amp;QRYCODE=7"/>
    <hyperlink ref="M60" r:id="rId281" display="https://www.kviconline.gov.in/pmegpeportal/pmegpmr/dwstatewise.jsp?AGENCY=%25%25&amp;ZONECD=South&amp;STATECD=KARNATAKA&amp;OFFNAMECD=%25%25&amp;DISTCD=%25%25&amp;FROMDT=01-APR-2021&amp;TODT=14-JAN-2022&amp;DISTCD=BIJAPUR&amp;QRYCODE=38"/>
    <hyperlink ref="O60" r:id="rId282" display="https://www.kviconline.gov.in/pmegpeportal/pmegpmr/dwstatewise.jsp?AGENCY=%25%25&amp;ZONECD=South&amp;STATECD=KARNATAKA&amp;OFFNAMECD=%25%25&amp;DISTCD=%25%25&amp;FROMDT=01-APR-2021&amp;TODT=14-JAN-2022&amp;DISTCD=BIJAPUR&amp;QRYCODE=16"/>
    <hyperlink ref="E61" r:id="rId283" display="https://www.kviconline.gov.in/pmegpeportal/pmegpmr/dwstatewise.jsp?AGENCY=%25%25&amp;ZONECD=South&amp;STATECD=KARNATAKA&amp;OFFNAMECD=%25%25&amp;DISTCD=%25%25&amp;FROMDT=01-APR-2021&amp;TODT=14-JAN-2022&amp;DISTCD=CHAMARAJNAGAR&amp;QRYCODE=5"/>
    <hyperlink ref="G61" r:id="rId284" display="https://www.kviconline.gov.in/pmegpeportal/pmegpmr/dwstatewise.jsp?AGENCY=%25%25&amp;ZONECD=South&amp;STATECD=KARNATAKA&amp;OFFNAMECD=%25%25&amp;DISTCD=%25%25&amp;FROMDT=01-APR-2021&amp;TODT=14-JAN-2022&amp;DISTCD=CHAMARAJNAGAR&amp;QRYCODE=6"/>
    <hyperlink ref="I61" r:id="rId285" display="https://www.kviconline.gov.in/pmegpeportal/pmegpmr/dwstatewise.jsp?AGENCY=%25%25&amp;ZONECD=South&amp;STATECD=KARNATAKA&amp;OFFNAMECD=%25%25&amp;DISTCD=%25%25&amp;FROMDT=01-APR-2021&amp;TODT=14-JAN-2022&amp;DISTCD=CHAMARAJNAGAR&amp;QRYCODE=12"/>
    <hyperlink ref="K61" r:id="rId286" display="https://www.kviconline.gov.in/pmegpeportal/pmegpmr/dwstatewise.jsp?AGENCY=%25%25&amp;ZONECD=South&amp;STATECD=KARNATAKA&amp;OFFNAMECD=%25%25&amp;DISTCD=%25%25&amp;FROMDT=01-APR-2021&amp;TODT=14-JAN-2022&amp;DISTCD=CHAMARAJNAGAR&amp;QRYCODE=7"/>
    <hyperlink ref="M61" r:id="rId287" display="https://www.kviconline.gov.in/pmegpeportal/pmegpmr/dwstatewise.jsp?AGENCY=%25%25&amp;ZONECD=South&amp;STATECD=KARNATAKA&amp;OFFNAMECD=%25%25&amp;DISTCD=%25%25&amp;FROMDT=01-APR-2021&amp;TODT=14-JAN-2022&amp;DISTCD=CHAMARAJNAGAR&amp;QRYCODE=38"/>
    <hyperlink ref="O61" r:id="rId288" display="https://www.kviconline.gov.in/pmegpeportal/pmegpmr/dwstatewise.jsp?AGENCY=%25%25&amp;ZONECD=South&amp;STATECD=KARNATAKA&amp;OFFNAMECD=%25%25&amp;DISTCD=%25%25&amp;FROMDT=01-APR-2021&amp;TODT=14-JAN-2022&amp;DISTCD=CHAMARAJNAGAR&amp;QRYCODE=16"/>
    <hyperlink ref="E62" r:id="rId289" display="https://www.kviconline.gov.in/pmegpeportal/pmegpmr/dwstatewise.jsp?AGENCY=%25%25&amp;ZONECD=South&amp;STATECD=KARNATAKA&amp;OFFNAMECD=%25%25&amp;DISTCD=%25%25&amp;FROMDT=01-APR-2021&amp;TODT=14-JAN-2022&amp;DISTCD=CHIKKBALLAPUR&amp;QRYCODE=5"/>
    <hyperlink ref="G62" r:id="rId290" display="https://www.kviconline.gov.in/pmegpeportal/pmegpmr/dwstatewise.jsp?AGENCY=%25%25&amp;ZONECD=South&amp;STATECD=KARNATAKA&amp;OFFNAMECD=%25%25&amp;DISTCD=%25%25&amp;FROMDT=01-APR-2021&amp;TODT=14-JAN-2022&amp;DISTCD=CHIKKBALLAPUR&amp;QRYCODE=6"/>
    <hyperlink ref="I62" r:id="rId291" display="https://www.kviconline.gov.in/pmegpeportal/pmegpmr/dwstatewise.jsp?AGENCY=%25%25&amp;ZONECD=South&amp;STATECD=KARNATAKA&amp;OFFNAMECD=%25%25&amp;DISTCD=%25%25&amp;FROMDT=01-APR-2021&amp;TODT=14-JAN-2022&amp;DISTCD=CHIKKBALLAPUR&amp;QRYCODE=12"/>
    <hyperlink ref="K62" r:id="rId292" display="https://www.kviconline.gov.in/pmegpeportal/pmegpmr/dwstatewise.jsp?AGENCY=%25%25&amp;ZONECD=South&amp;STATECD=KARNATAKA&amp;OFFNAMECD=%25%25&amp;DISTCD=%25%25&amp;FROMDT=01-APR-2021&amp;TODT=14-JAN-2022&amp;DISTCD=CHIKKBALLAPUR&amp;QRYCODE=7"/>
    <hyperlink ref="M62" r:id="rId293" display="https://www.kviconline.gov.in/pmegpeportal/pmegpmr/dwstatewise.jsp?AGENCY=%25%25&amp;ZONECD=South&amp;STATECD=KARNATAKA&amp;OFFNAMECD=%25%25&amp;DISTCD=%25%25&amp;FROMDT=01-APR-2021&amp;TODT=14-JAN-2022&amp;DISTCD=CHIKKBALLAPUR&amp;QRYCODE=38"/>
    <hyperlink ref="O62" r:id="rId294" display="https://www.kviconline.gov.in/pmegpeportal/pmegpmr/dwstatewise.jsp?AGENCY=%25%25&amp;ZONECD=South&amp;STATECD=KARNATAKA&amp;OFFNAMECD=%25%25&amp;DISTCD=%25%25&amp;FROMDT=01-APR-2021&amp;TODT=14-JAN-2022&amp;DISTCD=CHIKKBALLAPUR&amp;QRYCODE=16"/>
    <hyperlink ref="E63" r:id="rId295" display="https://www.kviconline.gov.in/pmegpeportal/pmegpmr/dwstatewise.jsp?AGENCY=%25%25&amp;ZONECD=South&amp;STATECD=KARNATAKA&amp;OFFNAMECD=%25%25&amp;DISTCD=%25%25&amp;FROMDT=01-APR-2021&amp;TODT=14-JAN-2022&amp;DISTCD=CHIKMAGALUR&amp;QRYCODE=5"/>
    <hyperlink ref="G63" r:id="rId296" display="https://www.kviconline.gov.in/pmegpeportal/pmegpmr/dwstatewise.jsp?AGENCY=%25%25&amp;ZONECD=South&amp;STATECD=KARNATAKA&amp;OFFNAMECD=%25%25&amp;DISTCD=%25%25&amp;FROMDT=01-APR-2021&amp;TODT=14-JAN-2022&amp;DISTCD=CHIKMAGALUR&amp;QRYCODE=6"/>
    <hyperlink ref="I63" r:id="rId297" display="https://www.kviconline.gov.in/pmegpeportal/pmegpmr/dwstatewise.jsp?AGENCY=%25%25&amp;ZONECD=South&amp;STATECD=KARNATAKA&amp;OFFNAMECD=%25%25&amp;DISTCD=%25%25&amp;FROMDT=01-APR-2021&amp;TODT=14-JAN-2022&amp;DISTCD=CHIKMAGALUR&amp;QRYCODE=12"/>
    <hyperlink ref="K63" r:id="rId298" display="https://www.kviconline.gov.in/pmegpeportal/pmegpmr/dwstatewise.jsp?AGENCY=%25%25&amp;ZONECD=South&amp;STATECD=KARNATAKA&amp;OFFNAMECD=%25%25&amp;DISTCD=%25%25&amp;FROMDT=01-APR-2021&amp;TODT=14-JAN-2022&amp;DISTCD=CHIKMAGALUR&amp;QRYCODE=7"/>
    <hyperlink ref="M63" r:id="rId299" display="https://www.kviconline.gov.in/pmegpeportal/pmegpmr/dwstatewise.jsp?AGENCY=%25%25&amp;ZONECD=South&amp;STATECD=KARNATAKA&amp;OFFNAMECD=%25%25&amp;DISTCD=%25%25&amp;FROMDT=01-APR-2021&amp;TODT=14-JAN-2022&amp;DISTCD=CHIKMAGALUR&amp;QRYCODE=38"/>
    <hyperlink ref="O63" r:id="rId300" display="https://www.kviconline.gov.in/pmegpeportal/pmegpmr/dwstatewise.jsp?AGENCY=%25%25&amp;ZONECD=South&amp;STATECD=KARNATAKA&amp;OFFNAMECD=%25%25&amp;DISTCD=%25%25&amp;FROMDT=01-APR-2021&amp;TODT=14-JAN-2022&amp;DISTCD=CHIKMAGALUR&amp;QRYCODE=16"/>
    <hyperlink ref="E64" r:id="rId301" display="https://www.kviconline.gov.in/pmegpeportal/pmegpmr/dwstatewise.jsp?AGENCY=%25%25&amp;ZONECD=South&amp;STATECD=KARNATAKA&amp;OFFNAMECD=%25%25&amp;DISTCD=%25%25&amp;FROMDT=01-APR-2021&amp;TODT=14-JAN-2022&amp;DISTCD=CHITRADURGA&amp;QRYCODE=5"/>
    <hyperlink ref="G64" r:id="rId302" display="https://www.kviconline.gov.in/pmegpeportal/pmegpmr/dwstatewise.jsp?AGENCY=%25%25&amp;ZONECD=South&amp;STATECD=KARNATAKA&amp;OFFNAMECD=%25%25&amp;DISTCD=%25%25&amp;FROMDT=01-APR-2021&amp;TODT=14-JAN-2022&amp;DISTCD=CHITRADURGA&amp;QRYCODE=6"/>
    <hyperlink ref="I64" r:id="rId303" display="https://www.kviconline.gov.in/pmegpeportal/pmegpmr/dwstatewise.jsp?AGENCY=%25%25&amp;ZONECD=South&amp;STATECD=KARNATAKA&amp;OFFNAMECD=%25%25&amp;DISTCD=%25%25&amp;FROMDT=01-APR-2021&amp;TODT=14-JAN-2022&amp;DISTCD=CHITRADURGA&amp;QRYCODE=12"/>
    <hyperlink ref="K64" r:id="rId304" display="https://www.kviconline.gov.in/pmegpeportal/pmegpmr/dwstatewise.jsp?AGENCY=%25%25&amp;ZONECD=South&amp;STATECD=KARNATAKA&amp;OFFNAMECD=%25%25&amp;DISTCD=%25%25&amp;FROMDT=01-APR-2021&amp;TODT=14-JAN-2022&amp;DISTCD=CHITRADURGA&amp;QRYCODE=7"/>
    <hyperlink ref="M64" r:id="rId305" display="https://www.kviconline.gov.in/pmegpeportal/pmegpmr/dwstatewise.jsp?AGENCY=%25%25&amp;ZONECD=South&amp;STATECD=KARNATAKA&amp;OFFNAMECD=%25%25&amp;DISTCD=%25%25&amp;FROMDT=01-APR-2021&amp;TODT=14-JAN-2022&amp;DISTCD=CHITRADURGA&amp;QRYCODE=38"/>
    <hyperlink ref="O64" r:id="rId306" display="https://www.kviconline.gov.in/pmegpeportal/pmegpmr/dwstatewise.jsp?AGENCY=%25%25&amp;ZONECD=South&amp;STATECD=KARNATAKA&amp;OFFNAMECD=%25%25&amp;DISTCD=%25%25&amp;FROMDT=01-APR-2021&amp;TODT=14-JAN-2022&amp;DISTCD=CHITRADURGA&amp;QRYCODE=16"/>
    <hyperlink ref="E65" r:id="rId307" display="https://www.kviconline.gov.in/pmegpeportal/pmegpmr/dwstatewise.jsp?AGENCY=%25%25&amp;ZONECD=South&amp;STATECD=KARNATAKA&amp;OFFNAMECD=%25%25&amp;DISTCD=%25%25&amp;FROMDT=01-APR-2021&amp;TODT=14-JAN-2022&amp;DISTCD=DAKSHIN%20KANNAD&amp;QRYCODE=5"/>
    <hyperlink ref="G65" r:id="rId308" display="https://www.kviconline.gov.in/pmegpeportal/pmegpmr/dwstatewise.jsp?AGENCY=%25%25&amp;ZONECD=South&amp;STATECD=KARNATAKA&amp;OFFNAMECD=%25%25&amp;DISTCD=%25%25&amp;FROMDT=01-APR-2021&amp;TODT=14-JAN-2022&amp;DISTCD=DAKSHIN%20KANNAD&amp;QRYCODE=6"/>
    <hyperlink ref="I65" r:id="rId309" display="https://www.kviconline.gov.in/pmegpeportal/pmegpmr/dwstatewise.jsp?AGENCY=%25%25&amp;ZONECD=South&amp;STATECD=KARNATAKA&amp;OFFNAMECD=%25%25&amp;DISTCD=%25%25&amp;FROMDT=01-APR-2021&amp;TODT=14-JAN-2022&amp;DISTCD=DAKSHIN%20KANNAD&amp;QRYCODE=12"/>
    <hyperlink ref="K65" r:id="rId310" display="https://www.kviconline.gov.in/pmegpeportal/pmegpmr/dwstatewise.jsp?AGENCY=%25%25&amp;ZONECD=South&amp;STATECD=KARNATAKA&amp;OFFNAMECD=%25%25&amp;DISTCD=%25%25&amp;FROMDT=01-APR-2021&amp;TODT=14-JAN-2022&amp;DISTCD=DAKSHIN%20KANNAD&amp;QRYCODE=7"/>
    <hyperlink ref="M65" r:id="rId311" display="https://www.kviconline.gov.in/pmegpeportal/pmegpmr/dwstatewise.jsp?AGENCY=%25%25&amp;ZONECD=South&amp;STATECD=KARNATAKA&amp;OFFNAMECD=%25%25&amp;DISTCD=%25%25&amp;FROMDT=01-APR-2021&amp;TODT=14-JAN-2022&amp;DISTCD=DAKSHIN%20KANNAD&amp;QRYCODE=38"/>
    <hyperlink ref="O65" r:id="rId312" display="https://www.kviconline.gov.in/pmegpeportal/pmegpmr/dwstatewise.jsp?AGENCY=%25%25&amp;ZONECD=South&amp;STATECD=KARNATAKA&amp;OFFNAMECD=%25%25&amp;DISTCD=%25%25&amp;FROMDT=01-APR-2021&amp;TODT=14-JAN-2022&amp;DISTCD=DAKSHIN%20KANNAD&amp;QRYCODE=16"/>
    <hyperlink ref="E66" r:id="rId313" display="https://www.kviconline.gov.in/pmegpeportal/pmegpmr/dwstatewise.jsp?AGENCY=%25%25&amp;ZONECD=South&amp;STATECD=KARNATAKA&amp;OFFNAMECD=%25%25&amp;DISTCD=%25%25&amp;FROMDT=01-APR-2021&amp;TODT=14-JAN-2022&amp;DISTCD=DAVANGERE&amp;QRYCODE=5"/>
    <hyperlink ref="G66" r:id="rId314" display="https://www.kviconline.gov.in/pmegpeportal/pmegpmr/dwstatewise.jsp?AGENCY=%25%25&amp;ZONECD=South&amp;STATECD=KARNATAKA&amp;OFFNAMECD=%25%25&amp;DISTCD=%25%25&amp;FROMDT=01-APR-2021&amp;TODT=14-JAN-2022&amp;DISTCD=DAVANGERE&amp;QRYCODE=6"/>
    <hyperlink ref="I66" r:id="rId315" display="https://www.kviconline.gov.in/pmegpeportal/pmegpmr/dwstatewise.jsp?AGENCY=%25%25&amp;ZONECD=South&amp;STATECD=KARNATAKA&amp;OFFNAMECD=%25%25&amp;DISTCD=%25%25&amp;FROMDT=01-APR-2021&amp;TODT=14-JAN-2022&amp;DISTCD=DAVANGERE&amp;QRYCODE=12"/>
    <hyperlink ref="K66" r:id="rId316" display="https://www.kviconline.gov.in/pmegpeportal/pmegpmr/dwstatewise.jsp?AGENCY=%25%25&amp;ZONECD=South&amp;STATECD=KARNATAKA&amp;OFFNAMECD=%25%25&amp;DISTCD=%25%25&amp;FROMDT=01-APR-2021&amp;TODT=14-JAN-2022&amp;DISTCD=DAVANGERE&amp;QRYCODE=7"/>
    <hyperlink ref="M66" r:id="rId317" display="https://www.kviconline.gov.in/pmegpeportal/pmegpmr/dwstatewise.jsp?AGENCY=%25%25&amp;ZONECD=South&amp;STATECD=KARNATAKA&amp;OFFNAMECD=%25%25&amp;DISTCD=%25%25&amp;FROMDT=01-APR-2021&amp;TODT=14-JAN-2022&amp;DISTCD=DAVANGERE&amp;QRYCODE=38"/>
    <hyperlink ref="O66" r:id="rId318" display="https://www.kviconline.gov.in/pmegpeportal/pmegpmr/dwstatewise.jsp?AGENCY=%25%25&amp;ZONECD=South&amp;STATECD=KARNATAKA&amp;OFFNAMECD=%25%25&amp;DISTCD=%25%25&amp;FROMDT=01-APR-2021&amp;TODT=14-JAN-2022&amp;DISTCD=DAVANGERE&amp;QRYCODE=16"/>
    <hyperlink ref="E67" r:id="rId319" display="https://www.kviconline.gov.in/pmegpeportal/pmegpmr/dwstatewise.jsp?AGENCY=%25%25&amp;ZONECD=South&amp;STATECD=KARNATAKA&amp;OFFNAMECD=%25%25&amp;DISTCD=%25%25&amp;FROMDT=01-APR-2021&amp;TODT=14-JAN-2022&amp;DISTCD=DHARWAD&amp;QRYCODE=5"/>
    <hyperlink ref="G67" r:id="rId320" display="https://www.kviconline.gov.in/pmegpeportal/pmegpmr/dwstatewise.jsp?AGENCY=%25%25&amp;ZONECD=South&amp;STATECD=KARNATAKA&amp;OFFNAMECD=%25%25&amp;DISTCD=%25%25&amp;FROMDT=01-APR-2021&amp;TODT=14-JAN-2022&amp;DISTCD=DHARWAD&amp;QRYCODE=6"/>
    <hyperlink ref="I67" r:id="rId321" display="https://www.kviconline.gov.in/pmegpeportal/pmegpmr/dwstatewise.jsp?AGENCY=%25%25&amp;ZONECD=South&amp;STATECD=KARNATAKA&amp;OFFNAMECD=%25%25&amp;DISTCD=%25%25&amp;FROMDT=01-APR-2021&amp;TODT=14-JAN-2022&amp;DISTCD=DHARWAD&amp;QRYCODE=12"/>
    <hyperlink ref="K67" r:id="rId322" display="https://www.kviconline.gov.in/pmegpeportal/pmegpmr/dwstatewise.jsp?AGENCY=%25%25&amp;ZONECD=South&amp;STATECD=KARNATAKA&amp;OFFNAMECD=%25%25&amp;DISTCD=%25%25&amp;FROMDT=01-APR-2021&amp;TODT=14-JAN-2022&amp;DISTCD=DHARWAD&amp;QRYCODE=7"/>
    <hyperlink ref="M67" r:id="rId323" display="https://www.kviconline.gov.in/pmegpeportal/pmegpmr/dwstatewise.jsp?AGENCY=%25%25&amp;ZONECD=South&amp;STATECD=KARNATAKA&amp;OFFNAMECD=%25%25&amp;DISTCD=%25%25&amp;FROMDT=01-APR-2021&amp;TODT=14-JAN-2022&amp;DISTCD=DHARWAD&amp;QRYCODE=38"/>
    <hyperlink ref="O67" r:id="rId324" display="https://www.kviconline.gov.in/pmegpeportal/pmegpmr/dwstatewise.jsp?AGENCY=%25%25&amp;ZONECD=South&amp;STATECD=KARNATAKA&amp;OFFNAMECD=%25%25&amp;DISTCD=%25%25&amp;FROMDT=01-APR-2021&amp;TODT=14-JAN-2022&amp;DISTCD=DHARWAD&amp;QRYCODE=16"/>
    <hyperlink ref="E68" r:id="rId325" display="https://www.kviconline.gov.in/pmegpeportal/pmegpmr/dwstatewise.jsp?AGENCY=%25%25&amp;ZONECD=South&amp;STATECD=KARNATAKA&amp;OFFNAMECD=%25%25&amp;DISTCD=%25%25&amp;FROMDT=01-APR-2021&amp;TODT=14-JAN-2022&amp;DISTCD=GADAG&amp;QRYCODE=5"/>
    <hyperlink ref="G68" r:id="rId326" display="https://www.kviconline.gov.in/pmegpeportal/pmegpmr/dwstatewise.jsp?AGENCY=%25%25&amp;ZONECD=South&amp;STATECD=KARNATAKA&amp;OFFNAMECD=%25%25&amp;DISTCD=%25%25&amp;FROMDT=01-APR-2021&amp;TODT=14-JAN-2022&amp;DISTCD=GADAG&amp;QRYCODE=6"/>
    <hyperlink ref="I68" r:id="rId327" display="https://www.kviconline.gov.in/pmegpeportal/pmegpmr/dwstatewise.jsp?AGENCY=%25%25&amp;ZONECD=South&amp;STATECD=KARNATAKA&amp;OFFNAMECD=%25%25&amp;DISTCD=%25%25&amp;FROMDT=01-APR-2021&amp;TODT=14-JAN-2022&amp;DISTCD=GADAG&amp;QRYCODE=12"/>
    <hyperlink ref="K68" r:id="rId328" display="https://www.kviconline.gov.in/pmegpeportal/pmegpmr/dwstatewise.jsp?AGENCY=%25%25&amp;ZONECD=South&amp;STATECD=KARNATAKA&amp;OFFNAMECD=%25%25&amp;DISTCD=%25%25&amp;FROMDT=01-APR-2021&amp;TODT=14-JAN-2022&amp;DISTCD=GADAG&amp;QRYCODE=7"/>
    <hyperlink ref="M68" r:id="rId329" display="https://www.kviconline.gov.in/pmegpeportal/pmegpmr/dwstatewise.jsp?AGENCY=%25%25&amp;ZONECD=South&amp;STATECD=KARNATAKA&amp;OFFNAMECD=%25%25&amp;DISTCD=%25%25&amp;FROMDT=01-APR-2021&amp;TODT=14-JAN-2022&amp;DISTCD=GADAG&amp;QRYCODE=38"/>
    <hyperlink ref="O68" r:id="rId330" display="https://www.kviconline.gov.in/pmegpeportal/pmegpmr/dwstatewise.jsp?AGENCY=%25%25&amp;ZONECD=South&amp;STATECD=KARNATAKA&amp;OFFNAMECD=%25%25&amp;DISTCD=%25%25&amp;FROMDT=01-APR-2021&amp;TODT=14-JAN-2022&amp;DISTCD=GADAG&amp;QRYCODE=16"/>
    <hyperlink ref="E69" r:id="rId331" display="https://www.kviconline.gov.in/pmegpeportal/pmegpmr/dwstatewise.jsp?AGENCY=%25%25&amp;ZONECD=South&amp;STATECD=KARNATAKA&amp;OFFNAMECD=%25%25&amp;DISTCD=%25%25&amp;FROMDT=01-APR-2021&amp;TODT=14-JAN-2022&amp;DISTCD=GULBARGA&amp;QRYCODE=5"/>
    <hyperlink ref="G69" r:id="rId332" display="https://www.kviconline.gov.in/pmegpeportal/pmegpmr/dwstatewise.jsp?AGENCY=%25%25&amp;ZONECD=South&amp;STATECD=KARNATAKA&amp;OFFNAMECD=%25%25&amp;DISTCD=%25%25&amp;FROMDT=01-APR-2021&amp;TODT=14-JAN-2022&amp;DISTCD=GULBARGA&amp;QRYCODE=6"/>
    <hyperlink ref="I69" r:id="rId333" display="https://www.kviconline.gov.in/pmegpeportal/pmegpmr/dwstatewise.jsp?AGENCY=%25%25&amp;ZONECD=South&amp;STATECD=KARNATAKA&amp;OFFNAMECD=%25%25&amp;DISTCD=%25%25&amp;FROMDT=01-APR-2021&amp;TODT=14-JAN-2022&amp;DISTCD=GULBARGA&amp;QRYCODE=12"/>
    <hyperlink ref="K69" r:id="rId334" display="https://www.kviconline.gov.in/pmegpeportal/pmegpmr/dwstatewise.jsp?AGENCY=%25%25&amp;ZONECD=South&amp;STATECD=KARNATAKA&amp;OFFNAMECD=%25%25&amp;DISTCD=%25%25&amp;FROMDT=01-APR-2021&amp;TODT=14-JAN-2022&amp;DISTCD=GULBARGA&amp;QRYCODE=7"/>
    <hyperlink ref="M69" r:id="rId335" display="https://www.kviconline.gov.in/pmegpeportal/pmegpmr/dwstatewise.jsp?AGENCY=%25%25&amp;ZONECD=South&amp;STATECD=KARNATAKA&amp;OFFNAMECD=%25%25&amp;DISTCD=%25%25&amp;FROMDT=01-APR-2021&amp;TODT=14-JAN-2022&amp;DISTCD=GULBARGA&amp;QRYCODE=38"/>
    <hyperlink ref="O69" r:id="rId336" display="https://www.kviconline.gov.in/pmegpeportal/pmegpmr/dwstatewise.jsp?AGENCY=%25%25&amp;ZONECD=South&amp;STATECD=KARNATAKA&amp;OFFNAMECD=%25%25&amp;DISTCD=%25%25&amp;FROMDT=01-APR-2021&amp;TODT=14-JAN-2022&amp;DISTCD=GULBARGA&amp;QRYCODE=16"/>
    <hyperlink ref="E70" r:id="rId337" display="https://www.kviconline.gov.in/pmegpeportal/pmegpmr/dwstatewise.jsp?AGENCY=%25%25&amp;ZONECD=South&amp;STATECD=KARNATAKA&amp;OFFNAMECD=%25%25&amp;DISTCD=%25%25&amp;FROMDT=01-APR-2021&amp;TODT=14-JAN-2022&amp;DISTCD=HASSAN&amp;QRYCODE=5"/>
    <hyperlink ref="G70" r:id="rId338" display="https://www.kviconline.gov.in/pmegpeportal/pmegpmr/dwstatewise.jsp?AGENCY=%25%25&amp;ZONECD=South&amp;STATECD=KARNATAKA&amp;OFFNAMECD=%25%25&amp;DISTCD=%25%25&amp;FROMDT=01-APR-2021&amp;TODT=14-JAN-2022&amp;DISTCD=HASSAN&amp;QRYCODE=6"/>
    <hyperlink ref="I70" r:id="rId339" display="https://www.kviconline.gov.in/pmegpeportal/pmegpmr/dwstatewise.jsp?AGENCY=%25%25&amp;ZONECD=South&amp;STATECD=KARNATAKA&amp;OFFNAMECD=%25%25&amp;DISTCD=%25%25&amp;FROMDT=01-APR-2021&amp;TODT=14-JAN-2022&amp;DISTCD=HASSAN&amp;QRYCODE=12"/>
    <hyperlink ref="K70" r:id="rId340" display="https://www.kviconline.gov.in/pmegpeportal/pmegpmr/dwstatewise.jsp?AGENCY=%25%25&amp;ZONECD=South&amp;STATECD=KARNATAKA&amp;OFFNAMECD=%25%25&amp;DISTCD=%25%25&amp;FROMDT=01-APR-2021&amp;TODT=14-JAN-2022&amp;DISTCD=HASSAN&amp;QRYCODE=7"/>
    <hyperlink ref="M70" r:id="rId341" display="https://www.kviconline.gov.in/pmegpeportal/pmegpmr/dwstatewise.jsp?AGENCY=%25%25&amp;ZONECD=South&amp;STATECD=KARNATAKA&amp;OFFNAMECD=%25%25&amp;DISTCD=%25%25&amp;FROMDT=01-APR-2021&amp;TODT=14-JAN-2022&amp;DISTCD=HASSAN&amp;QRYCODE=38"/>
    <hyperlink ref="O70" r:id="rId342" display="https://www.kviconline.gov.in/pmegpeportal/pmegpmr/dwstatewise.jsp?AGENCY=%25%25&amp;ZONECD=South&amp;STATECD=KARNATAKA&amp;OFFNAMECD=%25%25&amp;DISTCD=%25%25&amp;FROMDT=01-APR-2021&amp;TODT=14-JAN-2022&amp;DISTCD=HASSAN&amp;QRYCODE=16"/>
    <hyperlink ref="E71" r:id="rId343" display="https://www.kviconline.gov.in/pmegpeportal/pmegpmr/dwstatewise.jsp?AGENCY=%25%25&amp;ZONECD=South&amp;STATECD=KARNATAKA&amp;OFFNAMECD=%25%25&amp;DISTCD=%25%25&amp;FROMDT=01-APR-2021&amp;TODT=14-JAN-2022&amp;DISTCD=HAVERI&amp;QRYCODE=5"/>
    <hyperlink ref="G71" r:id="rId344" display="https://www.kviconline.gov.in/pmegpeportal/pmegpmr/dwstatewise.jsp?AGENCY=%25%25&amp;ZONECD=South&amp;STATECD=KARNATAKA&amp;OFFNAMECD=%25%25&amp;DISTCD=%25%25&amp;FROMDT=01-APR-2021&amp;TODT=14-JAN-2022&amp;DISTCD=HAVERI&amp;QRYCODE=6"/>
    <hyperlink ref="I71" r:id="rId345" display="https://www.kviconline.gov.in/pmegpeportal/pmegpmr/dwstatewise.jsp?AGENCY=%25%25&amp;ZONECD=South&amp;STATECD=KARNATAKA&amp;OFFNAMECD=%25%25&amp;DISTCD=%25%25&amp;FROMDT=01-APR-2021&amp;TODT=14-JAN-2022&amp;DISTCD=HAVERI&amp;QRYCODE=12"/>
    <hyperlink ref="K71" r:id="rId346" display="https://www.kviconline.gov.in/pmegpeportal/pmegpmr/dwstatewise.jsp?AGENCY=%25%25&amp;ZONECD=South&amp;STATECD=KARNATAKA&amp;OFFNAMECD=%25%25&amp;DISTCD=%25%25&amp;FROMDT=01-APR-2021&amp;TODT=14-JAN-2022&amp;DISTCD=HAVERI&amp;QRYCODE=7"/>
    <hyperlink ref="M71" r:id="rId347" display="https://www.kviconline.gov.in/pmegpeportal/pmegpmr/dwstatewise.jsp?AGENCY=%25%25&amp;ZONECD=South&amp;STATECD=KARNATAKA&amp;OFFNAMECD=%25%25&amp;DISTCD=%25%25&amp;FROMDT=01-APR-2021&amp;TODT=14-JAN-2022&amp;DISTCD=HAVERI&amp;QRYCODE=38"/>
    <hyperlink ref="O71" r:id="rId348" display="https://www.kviconline.gov.in/pmegpeportal/pmegpmr/dwstatewise.jsp?AGENCY=%25%25&amp;ZONECD=South&amp;STATECD=KARNATAKA&amp;OFFNAMECD=%25%25&amp;DISTCD=%25%25&amp;FROMDT=01-APR-2021&amp;TODT=14-JAN-2022&amp;DISTCD=HAVERI&amp;QRYCODE=16"/>
    <hyperlink ref="E72" r:id="rId349" display="https://www.kviconline.gov.in/pmegpeportal/pmegpmr/dwstatewise.jsp?AGENCY=%25%25&amp;ZONECD=South&amp;STATECD=KARNATAKA&amp;OFFNAMECD=%25%25&amp;DISTCD=%25%25&amp;FROMDT=01-APR-2021&amp;TODT=14-JAN-2022&amp;DISTCD=KODAGU&amp;QRYCODE=5"/>
    <hyperlink ref="G72" r:id="rId350" display="https://www.kviconline.gov.in/pmegpeportal/pmegpmr/dwstatewise.jsp?AGENCY=%25%25&amp;ZONECD=South&amp;STATECD=KARNATAKA&amp;OFFNAMECD=%25%25&amp;DISTCD=%25%25&amp;FROMDT=01-APR-2021&amp;TODT=14-JAN-2022&amp;DISTCD=KODAGU&amp;QRYCODE=6"/>
    <hyperlink ref="I72" r:id="rId351" display="https://www.kviconline.gov.in/pmegpeportal/pmegpmr/dwstatewise.jsp?AGENCY=%25%25&amp;ZONECD=South&amp;STATECD=KARNATAKA&amp;OFFNAMECD=%25%25&amp;DISTCD=%25%25&amp;FROMDT=01-APR-2021&amp;TODT=14-JAN-2022&amp;DISTCD=KODAGU&amp;QRYCODE=12"/>
    <hyperlink ref="K72" r:id="rId352" display="https://www.kviconline.gov.in/pmegpeportal/pmegpmr/dwstatewise.jsp?AGENCY=%25%25&amp;ZONECD=South&amp;STATECD=KARNATAKA&amp;OFFNAMECD=%25%25&amp;DISTCD=%25%25&amp;FROMDT=01-APR-2021&amp;TODT=14-JAN-2022&amp;DISTCD=KODAGU&amp;QRYCODE=7"/>
    <hyperlink ref="M72" r:id="rId353" display="https://www.kviconline.gov.in/pmegpeportal/pmegpmr/dwstatewise.jsp?AGENCY=%25%25&amp;ZONECD=South&amp;STATECD=KARNATAKA&amp;OFFNAMECD=%25%25&amp;DISTCD=%25%25&amp;FROMDT=01-APR-2021&amp;TODT=14-JAN-2022&amp;DISTCD=KODAGU&amp;QRYCODE=38"/>
    <hyperlink ref="O72" r:id="rId354" display="https://www.kviconline.gov.in/pmegpeportal/pmegpmr/dwstatewise.jsp?AGENCY=%25%25&amp;ZONECD=South&amp;STATECD=KARNATAKA&amp;OFFNAMECD=%25%25&amp;DISTCD=%25%25&amp;FROMDT=01-APR-2021&amp;TODT=14-JAN-2022&amp;DISTCD=KODAGU&amp;QRYCODE=16"/>
    <hyperlink ref="E73" r:id="rId355" display="https://www.kviconline.gov.in/pmegpeportal/pmegpmr/dwstatewise.jsp?AGENCY=%25%25&amp;ZONECD=South&amp;STATECD=KARNATAKA&amp;OFFNAMECD=%25%25&amp;DISTCD=%25%25&amp;FROMDT=01-APR-2021&amp;TODT=14-JAN-2022&amp;DISTCD=KOLAR&amp;QRYCODE=5"/>
    <hyperlink ref="G73" r:id="rId356" display="https://www.kviconline.gov.in/pmegpeportal/pmegpmr/dwstatewise.jsp?AGENCY=%25%25&amp;ZONECD=South&amp;STATECD=KARNATAKA&amp;OFFNAMECD=%25%25&amp;DISTCD=%25%25&amp;FROMDT=01-APR-2021&amp;TODT=14-JAN-2022&amp;DISTCD=KOLAR&amp;QRYCODE=6"/>
    <hyperlink ref="I73" r:id="rId357" display="https://www.kviconline.gov.in/pmegpeportal/pmegpmr/dwstatewise.jsp?AGENCY=%25%25&amp;ZONECD=South&amp;STATECD=KARNATAKA&amp;OFFNAMECD=%25%25&amp;DISTCD=%25%25&amp;FROMDT=01-APR-2021&amp;TODT=14-JAN-2022&amp;DISTCD=KOLAR&amp;QRYCODE=12"/>
    <hyperlink ref="K73" r:id="rId358" display="https://www.kviconline.gov.in/pmegpeportal/pmegpmr/dwstatewise.jsp?AGENCY=%25%25&amp;ZONECD=South&amp;STATECD=KARNATAKA&amp;OFFNAMECD=%25%25&amp;DISTCD=%25%25&amp;FROMDT=01-APR-2021&amp;TODT=14-JAN-2022&amp;DISTCD=KOLAR&amp;QRYCODE=7"/>
    <hyperlink ref="M73" r:id="rId359" display="https://www.kviconline.gov.in/pmegpeportal/pmegpmr/dwstatewise.jsp?AGENCY=%25%25&amp;ZONECD=South&amp;STATECD=KARNATAKA&amp;OFFNAMECD=%25%25&amp;DISTCD=%25%25&amp;FROMDT=01-APR-2021&amp;TODT=14-JAN-2022&amp;DISTCD=KOLAR&amp;QRYCODE=38"/>
    <hyperlink ref="O73" r:id="rId360" display="https://www.kviconline.gov.in/pmegpeportal/pmegpmr/dwstatewise.jsp?AGENCY=%25%25&amp;ZONECD=South&amp;STATECD=KARNATAKA&amp;OFFNAMECD=%25%25&amp;DISTCD=%25%25&amp;FROMDT=01-APR-2021&amp;TODT=14-JAN-2022&amp;DISTCD=KOLAR&amp;QRYCODE=16"/>
    <hyperlink ref="E74" r:id="rId361" display="https://www.kviconline.gov.in/pmegpeportal/pmegpmr/dwstatewise.jsp?AGENCY=%25%25&amp;ZONECD=South&amp;STATECD=KARNATAKA&amp;OFFNAMECD=%25%25&amp;DISTCD=%25%25&amp;FROMDT=01-APR-2021&amp;TODT=14-JAN-2022&amp;DISTCD=KOPPAL&amp;QRYCODE=5"/>
    <hyperlink ref="G74" r:id="rId362" display="https://www.kviconline.gov.in/pmegpeportal/pmegpmr/dwstatewise.jsp?AGENCY=%25%25&amp;ZONECD=South&amp;STATECD=KARNATAKA&amp;OFFNAMECD=%25%25&amp;DISTCD=%25%25&amp;FROMDT=01-APR-2021&amp;TODT=14-JAN-2022&amp;DISTCD=KOPPAL&amp;QRYCODE=6"/>
    <hyperlink ref="I74" r:id="rId363" display="https://www.kviconline.gov.in/pmegpeportal/pmegpmr/dwstatewise.jsp?AGENCY=%25%25&amp;ZONECD=South&amp;STATECD=KARNATAKA&amp;OFFNAMECD=%25%25&amp;DISTCD=%25%25&amp;FROMDT=01-APR-2021&amp;TODT=14-JAN-2022&amp;DISTCD=KOPPAL&amp;QRYCODE=12"/>
    <hyperlink ref="K74" r:id="rId364" display="https://www.kviconline.gov.in/pmegpeportal/pmegpmr/dwstatewise.jsp?AGENCY=%25%25&amp;ZONECD=South&amp;STATECD=KARNATAKA&amp;OFFNAMECD=%25%25&amp;DISTCD=%25%25&amp;FROMDT=01-APR-2021&amp;TODT=14-JAN-2022&amp;DISTCD=KOPPAL&amp;QRYCODE=7"/>
    <hyperlink ref="M74" r:id="rId365" display="https://www.kviconline.gov.in/pmegpeportal/pmegpmr/dwstatewise.jsp?AGENCY=%25%25&amp;ZONECD=South&amp;STATECD=KARNATAKA&amp;OFFNAMECD=%25%25&amp;DISTCD=%25%25&amp;FROMDT=01-APR-2021&amp;TODT=14-JAN-2022&amp;DISTCD=KOPPAL&amp;QRYCODE=38"/>
    <hyperlink ref="O74" r:id="rId366" display="https://www.kviconline.gov.in/pmegpeportal/pmegpmr/dwstatewise.jsp?AGENCY=%25%25&amp;ZONECD=South&amp;STATECD=KARNATAKA&amp;OFFNAMECD=%25%25&amp;DISTCD=%25%25&amp;FROMDT=01-APR-2021&amp;TODT=14-JAN-2022&amp;DISTCD=KOPPAL&amp;QRYCODE=16"/>
    <hyperlink ref="E75" r:id="rId367" display="https://www.kviconline.gov.in/pmegpeportal/pmegpmr/dwstatewise.jsp?AGENCY=%25%25&amp;ZONECD=South&amp;STATECD=KARNATAKA&amp;OFFNAMECD=%25%25&amp;DISTCD=%25%25&amp;FROMDT=01-APR-2021&amp;TODT=14-JAN-2022&amp;DISTCD=MANDYA&amp;QRYCODE=5"/>
    <hyperlink ref="G75" r:id="rId368" display="https://www.kviconline.gov.in/pmegpeportal/pmegpmr/dwstatewise.jsp?AGENCY=%25%25&amp;ZONECD=South&amp;STATECD=KARNATAKA&amp;OFFNAMECD=%25%25&amp;DISTCD=%25%25&amp;FROMDT=01-APR-2021&amp;TODT=14-JAN-2022&amp;DISTCD=MANDYA&amp;QRYCODE=6"/>
    <hyperlink ref="I75" r:id="rId369" display="https://www.kviconline.gov.in/pmegpeportal/pmegpmr/dwstatewise.jsp?AGENCY=%25%25&amp;ZONECD=South&amp;STATECD=KARNATAKA&amp;OFFNAMECD=%25%25&amp;DISTCD=%25%25&amp;FROMDT=01-APR-2021&amp;TODT=14-JAN-2022&amp;DISTCD=MANDYA&amp;QRYCODE=12"/>
    <hyperlink ref="K75" r:id="rId370" display="https://www.kviconline.gov.in/pmegpeportal/pmegpmr/dwstatewise.jsp?AGENCY=%25%25&amp;ZONECD=South&amp;STATECD=KARNATAKA&amp;OFFNAMECD=%25%25&amp;DISTCD=%25%25&amp;FROMDT=01-APR-2021&amp;TODT=14-JAN-2022&amp;DISTCD=MANDYA&amp;QRYCODE=7"/>
    <hyperlink ref="M75" r:id="rId371" display="https://www.kviconline.gov.in/pmegpeportal/pmegpmr/dwstatewise.jsp?AGENCY=%25%25&amp;ZONECD=South&amp;STATECD=KARNATAKA&amp;OFFNAMECD=%25%25&amp;DISTCD=%25%25&amp;FROMDT=01-APR-2021&amp;TODT=14-JAN-2022&amp;DISTCD=MANDYA&amp;QRYCODE=38"/>
    <hyperlink ref="O75" r:id="rId372" display="https://www.kviconline.gov.in/pmegpeportal/pmegpmr/dwstatewise.jsp?AGENCY=%25%25&amp;ZONECD=South&amp;STATECD=KARNATAKA&amp;OFFNAMECD=%25%25&amp;DISTCD=%25%25&amp;FROMDT=01-APR-2021&amp;TODT=14-JAN-2022&amp;DISTCD=MANDYA&amp;QRYCODE=16"/>
    <hyperlink ref="E76" r:id="rId373" display="https://www.kviconline.gov.in/pmegpeportal/pmegpmr/dwstatewise.jsp?AGENCY=%25%25&amp;ZONECD=South&amp;STATECD=KARNATAKA&amp;OFFNAMECD=%25%25&amp;DISTCD=%25%25&amp;FROMDT=01-APR-2021&amp;TODT=14-JAN-2022&amp;DISTCD=MYSORE&amp;QRYCODE=5"/>
    <hyperlink ref="G76" r:id="rId374" display="https://www.kviconline.gov.in/pmegpeportal/pmegpmr/dwstatewise.jsp?AGENCY=%25%25&amp;ZONECD=South&amp;STATECD=KARNATAKA&amp;OFFNAMECD=%25%25&amp;DISTCD=%25%25&amp;FROMDT=01-APR-2021&amp;TODT=14-JAN-2022&amp;DISTCD=MYSORE&amp;QRYCODE=6"/>
    <hyperlink ref="I76" r:id="rId375" display="https://www.kviconline.gov.in/pmegpeportal/pmegpmr/dwstatewise.jsp?AGENCY=%25%25&amp;ZONECD=South&amp;STATECD=KARNATAKA&amp;OFFNAMECD=%25%25&amp;DISTCD=%25%25&amp;FROMDT=01-APR-2021&amp;TODT=14-JAN-2022&amp;DISTCD=MYSORE&amp;QRYCODE=12"/>
    <hyperlink ref="K76" r:id="rId376" display="https://www.kviconline.gov.in/pmegpeportal/pmegpmr/dwstatewise.jsp?AGENCY=%25%25&amp;ZONECD=South&amp;STATECD=KARNATAKA&amp;OFFNAMECD=%25%25&amp;DISTCD=%25%25&amp;FROMDT=01-APR-2021&amp;TODT=14-JAN-2022&amp;DISTCD=MYSORE&amp;QRYCODE=7"/>
    <hyperlink ref="M76" r:id="rId377" display="https://www.kviconline.gov.in/pmegpeportal/pmegpmr/dwstatewise.jsp?AGENCY=%25%25&amp;ZONECD=South&amp;STATECD=KARNATAKA&amp;OFFNAMECD=%25%25&amp;DISTCD=%25%25&amp;FROMDT=01-APR-2021&amp;TODT=14-JAN-2022&amp;DISTCD=MYSORE&amp;QRYCODE=38"/>
    <hyperlink ref="O76" r:id="rId378" display="https://www.kviconline.gov.in/pmegpeportal/pmegpmr/dwstatewise.jsp?AGENCY=%25%25&amp;ZONECD=South&amp;STATECD=KARNATAKA&amp;OFFNAMECD=%25%25&amp;DISTCD=%25%25&amp;FROMDT=01-APR-2021&amp;TODT=14-JAN-2022&amp;DISTCD=MYSORE&amp;QRYCODE=16"/>
    <hyperlink ref="E77" r:id="rId379" display="https://www.kviconline.gov.in/pmegpeportal/pmegpmr/dwstatewise.jsp?AGENCY=%25%25&amp;ZONECD=South&amp;STATECD=KARNATAKA&amp;OFFNAMECD=%25%25&amp;DISTCD=%25%25&amp;FROMDT=01-APR-2021&amp;TODT=14-JAN-2022&amp;DISTCD=RAICHUR&amp;QRYCODE=5"/>
    <hyperlink ref="G77" r:id="rId380" display="https://www.kviconline.gov.in/pmegpeportal/pmegpmr/dwstatewise.jsp?AGENCY=%25%25&amp;ZONECD=South&amp;STATECD=KARNATAKA&amp;OFFNAMECD=%25%25&amp;DISTCD=%25%25&amp;FROMDT=01-APR-2021&amp;TODT=14-JAN-2022&amp;DISTCD=RAICHUR&amp;QRYCODE=6"/>
    <hyperlink ref="I77" r:id="rId381" display="https://www.kviconline.gov.in/pmegpeportal/pmegpmr/dwstatewise.jsp?AGENCY=%25%25&amp;ZONECD=South&amp;STATECD=KARNATAKA&amp;OFFNAMECD=%25%25&amp;DISTCD=%25%25&amp;FROMDT=01-APR-2021&amp;TODT=14-JAN-2022&amp;DISTCD=RAICHUR&amp;QRYCODE=12"/>
    <hyperlink ref="K77" r:id="rId382" display="https://www.kviconline.gov.in/pmegpeportal/pmegpmr/dwstatewise.jsp?AGENCY=%25%25&amp;ZONECD=South&amp;STATECD=KARNATAKA&amp;OFFNAMECD=%25%25&amp;DISTCD=%25%25&amp;FROMDT=01-APR-2021&amp;TODT=14-JAN-2022&amp;DISTCD=RAICHUR&amp;QRYCODE=7"/>
    <hyperlink ref="M77" r:id="rId383" display="https://www.kviconline.gov.in/pmegpeportal/pmegpmr/dwstatewise.jsp?AGENCY=%25%25&amp;ZONECD=South&amp;STATECD=KARNATAKA&amp;OFFNAMECD=%25%25&amp;DISTCD=%25%25&amp;FROMDT=01-APR-2021&amp;TODT=14-JAN-2022&amp;DISTCD=RAICHUR&amp;QRYCODE=38"/>
    <hyperlink ref="O77" r:id="rId384" display="https://www.kviconline.gov.in/pmegpeportal/pmegpmr/dwstatewise.jsp?AGENCY=%25%25&amp;ZONECD=South&amp;STATECD=KARNATAKA&amp;OFFNAMECD=%25%25&amp;DISTCD=%25%25&amp;FROMDT=01-APR-2021&amp;TODT=14-JAN-2022&amp;DISTCD=RAICHUR&amp;QRYCODE=16"/>
    <hyperlink ref="E78" r:id="rId385" display="https://www.kviconline.gov.in/pmegpeportal/pmegpmr/dwstatewise.jsp?AGENCY=%25%25&amp;ZONECD=South&amp;STATECD=KARNATAKA&amp;OFFNAMECD=%25%25&amp;DISTCD=%25%25&amp;FROMDT=01-APR-2021&amp;TODT=14-JAN-2022&amp;DISTCD=RAMANAGARA&amp;QRYCODE=5"/>
    <hyperlink ref="G78" r:id="rId386" display="https://www.kviconline.gov.in/pmegpeportal/pmegpmr/dwstatewise.jsp?AGENCY=%25%25&amp;ZONECD=South&amp;STATECD=KARNATAKA&amp;OFFNAMECD=%25%25&amp;DISTCD=%25%25&amp;FROMDT=01-APR-2021&amp;TODT=14-JAN-2022&amp;DISTCD=RAMANAGARA&amp;QRYCODE=6"/>
    <hyperlink ref="I78" r:id="rId387" display="https://www.kviconline.gov.in/pmegpeportal/pmegpmr/dwstatewise.jsp?AGENCY=%25%25&amp;ZONECD=South&amp;STATECD=KARNATAKA&amp;OFFNAMECD=%25%25&amp;DISTCD=%25%25&amp;FROMDT=01-APR-2021&amp;TODT=14-JAN-2022&amp;DISTCD=RAMANAGARA&amp;QRYCODE=12"/>
    <hyperlink ref="K78" r:id="rId388" display="https://www.kviconline.gov.in/pmegpeportal/pmegpmr/dwstatewise.jsp?AGENCY=%25%25&amp;ZONECD=South&amp;STATECD=KARNATAKA&amp;OFFNAMECD=%25%25&amp;DISTCD=%25%25&amp;FROMDT=01-APR-2021&amp;TODT=14-JAN-2022&amp;DISTCD=RAMANAGARA&amp;QRYCODE=7"/>
    <hyperlink ref="M78" r:id="rId389" display="https://www.kviconline.gov.in/pmegpeportal/pmegpmr/dwstatewise.jsp?AGENCY=%25%25&amp;ZONECD=South&amp;STATECD=KARNATAKA&amp;OFFNAMECD=%25%25&amp;DISTCD=%25%25&amp;FROMDT=01-APR-2021&amp;TODT=14-JAN-2022&amp;DISTCD=RAMANAGARA&amp;QRYCODE=38"/>
    <hyperlink ref="O78" r:id="rId390" display="https://www.kviconline.gov.in/pmegpeportal/pmegpmr/dwstatewise.jsp?AGENCY=%25%25&amp;ZONECD=South&amp;STATECD=KARNATAKA&amp;OFFNAMECD=%25%25&amp;DISTCD=%25%25&amp;FROMDT=01-APR-2021&amp;TODT=14-JAN-2022&amp;DISTCD=RAMANAGARA&amp;QRYCODE=16"/>
    <hyperlink ref="E79" r:id="rId391" display="https://www.kviconline.gov.in/pmegpeportal/pmegpmr/dwstatewise.jsp?AGENCY=%25%25&amp;ZONECD=South&amp;STATECD=KARNATAKA&amp;OFFNAMECD=%25%25&amp;DISTCD=%25%25&amp;FROMDT=01-APR-2021&amp;TODT=14-JAN-2022&amp;DISTCD=SHIMOGA&amp;QRYCODE=5"/>
    <hyperlink ref="G79" r:id="rId392" display="https://www.kviconline.gov.in/pmegpeportal/pmegpmr/dwstatewise.jsp?AGENCY=%25%25&amp;ZONECD=South&amp;STATECD=KARNATAKA&amp;OFFNAMECD=%25%25&amp;DISTCD=%25%25&amp;FROMDT=01-APR-2021&amp;TODT=14-JAN-2022&amp;DISTCD=SHIMOGA&amp;QRYCODE=6"/>
    <hyperlink ref="I79" r:id="rId393" display="https://www.kviconline.gov.in/pmegpeportal/pmegpmr/dwstatewise.jsp?AGENCY=%25%25&amp;ZONECD=South&amp;STATECD=KARNATAKA&amp;OFFNAMECD=%25%25&amp;DISTCD=%25%25&amp;FROMDT=01-APR-2021&amp;TODT=14-JAN-2022&amp;DISTCD=SHIMOGA&amp;QRYCODE=12"/>
    <hyperlink ref="K79" r:id="rId394" display="https://www.kviconline.gov.in/pmegpeportal/pmegpmr/dwstatewise.jsp?AGENCY=%25%25&amp;ZONECD=South&amp;STATECD=KARNATAKA&amp;OFFNAMECD=%25%25&amp;DISTCD=%25%25&amp;FROMDT=01-APR-2021&amp;TODT=14-JAN-2022&amp;DISTCD=SHIMOGA&amp;QRYCODE=7"/>
    <hyperlink ref="M79" r:id="rId395" display="https://www.kviconline.gov.in/pmegpeportal/pmegpmr/dwstatewise.jsp?AGENCY=%25%25&amp;ZONECD=South&amp;STATECD=KARNATAKA&amp;OFFNAMECD=%25%25&amp;DISTCD=%25%25&amp;FROMDT=01-APR-2021&amp;TODT=14-JAN-2022&amp;DISTCD=SHIMOGA&amp;QRYCODE=38"/>
    <hyperlink ref="O79" r:id="rId396" display="https://www.kviconline.gov.in/pmegpeportal/pmegpmr/dwstatewise.jsp?AGENCY=%25%25&amp;ZONECD=South&amp;STATECD=KARNATAKA&amp;OFFNAMECD=%25%25&amp;DISTCD=%25%25&amp;FROMDT=01-APR-2021&amp;TODT=14-JAN-2022&amp;DISTCD=SHIMOGA&amp;QRYCODE=16"/>
    <hyperlink ref="E80" r:id="rId397" display="https://www.kviconline.gov.in/pmegpeportal/pmegpmr/dwstatewise.jsp?AGENCY=%25%25&amp;ZONECD=South&amp;STATECD=KARNATAKA&amp;OFFNAMECD=%25%25&amp;DISTCD=%25%25&amp;FROMDT=01-APR-2021&amp;TODT=14-JAN-2022&amp;DISTCD=TUMKUR&amp;QRYCODE=5"/>
    <hyperlink ref="G80" r:id="rId398" display="https://www.kviconline.gov.in/pmegpeportal/pmegpmr/dwstatewise.jsp?AGENCY=%25%25&amp;ZONECD=South&amp;STATECD=KARNATAKA&amp;OFFNAMECD=%25%25&amp;DISTCD=%25%25&amp;FROMDT=01-APR-2021&amp;TODT=14-JAN-2022&amp;DISTCD=TUMKUR&amp;QRYCODE=6"/>
    <hyperlink ref="I80" r:id="rId399" display="https://www.kviconline.gov.in/pmegpeportal/pmegpmr/dwstatewise.jsp?AGENCY=%25%25&amp;ZONECD=South&amp;STATECD=KARNATAKA&amp;OFFNAMECD=%25%25&amp;DISTCD=%25%25&amp;FROMDT=01-APR-2021&amp;TODT=14-JAN-2022&amp;DISTCD=TUMKUR&amp;QRYCODE=12"/>
    <hyperlink ref="K80" r:id="rId400" display="https://www.kviconline.gov.in/pmegpeportal/pmegpmr/dwstatewise.jsp?AGENCY=%25%25&amp;ZONECD=South&amp;STATECD=KARNATAKA&amp;OFFNAMECD=%25%25&amp;DISTCD=%25%25&amp;FROMDT=01-APR-2021&amp;TODT=14-JAN-2022&amp;DISTCD=TUMKUR&amp;QRYCODE=7"/>
    <hyperlink ref="M80" r:id="rId401" display="https://www.kviconline.gov.in/pmegpeportal/pmegpmr/dwstatewise.jsp?AGENCY=%25%25&amp;ZONECD=South&amp;STATECD=KARNATAKA&amp;OFFNAMECD=%25%25&amp;DISTCD=%25%25&amp;FROMDT=01-APR-2021&amp;TODT=14-JAN-2022&amp;DISTCD=TUMKUR&amp;QRYCODE=38"/>
    <hyperlink ref="O80" r:id="rId402" display="https://www.kviconline.gov.in/pmegpeportal/pmegpmr/dwstatewise.jsp?AGENCY=%25%25&amp;ZONECD=South&amp;STATECD=KARNATAKA&amp;OFFNAMECD=%25%25&amp;DISTCD=%25%25&amp;FROMDT=01-APR-2021&amp;TODT=14-JAN-2022&amp;DISTCD=TUMKUR&amp;QRYCODE=16"/>
    <hyperlink ref="E81" r:id="rId403" display="https://www.kviconline.gov.in/pmegpeportal/pmegpmr/dwstatewise.jsp?AGENCY=%25%25&amp;ZONECD=South&amp;STATECD=KARNATAKA&amp;OFFNAMECD=%25%25&amp;DISTCD=%25%25&amp;FROMDT=01-APR-2021&amp;TODT=14-JAN-2022&amp;DISTCD=UDUPI&amp;QRYCODE=5"/>
    <hyperlink ref="G81" r:id="rId404" display="https://www.kviconline.gov.in/pmegpeportal/pmegpmr/dwstatewise.jsp?AGENCY=%25%25&amp;ZONECD=South&amp;STATECD=KARNATAKA&amp;OFFNAMECD=%25%25&amp;DISTCD=%25%25&amp;FROMDT=01-APR-2021&amp;TODT=14-JAN-2022&amp;DISTCD=UDUPI&amp;QRYCODE=6"/>
    <hyperlink ref="I81" r:id="rId405" display="https://www.kviconline.gov.in/pmegpeportal/pmegpmr/dwstatewise.jsp?AGENCY=%25%25&amp;ZONECD=South&amp;STATECD=KARNATAKA&amp;OFFNAMECD=%25%25&amp;DISTCD=%25%25&amp;FROMDT=01-APR-2021&amp;TODT=14-JAN-2022&amp;DISTCD=UDUPI&amp;QRYCODE=12"/>
    <hyperlink ref="K81" r:id="rId406" display="https://www.kviconline.gov.in/pmegpeportal/pmegpmr/dwstatewise.jsp?AGENCY=%25%25&amp;ZONECD=South&amp;STATECD=KARNATAKA&amp;OFFNAMECD=%25%25&amp;DISTCD=%25%25&amp;FROMDT=01-APR-2021&amp;TODT=14-JAN-2022&amp;DISTCD=UDUPI&amp;QRYCODE=7"/>
    <hyperlink ref="M81" r:id="rId407" display="https://www.kviconline.gov.in/pmegpeportal/pmegpmr/dwstatewise.jsp?AGENCY=%25%25&amp;ZONECD=South&amp;STATECD=KARNATAKA&amp;OFFNAMECD=%25%25&amp;DISTCD=%25%25&amp;FROMDT=01-APR-2021&amp;TODT=14-JAN-2022&amp;DISTCD=UDUPI&amp;QRYCODE=38"/>
    <hyperlink ref="O81" r:id="rId408" display="https://www.kviconline.gov.in/pmegpeportal/pmegpmr/dwstatewise.jsp?AGENCY=%25%25&amp;ZONECD=South&amp;STATECD=KARNATAKA&amp;OFFNAMECD=%25%25&amp;DISTCD=%25%25&amp;FROMDT=01-APR-2021&amp;TODT=14-JAN-2022&amp;DISTCD=UDUPI&amp;QRYCODE=16"/>
    <hyperlink ref="E82" r:id="rId409" display="https://www.kviconline.gov.in/pmegpeportal/pmegpmr/dwstatewise.jsp?AGENCY=%25%25&amp;ZONECD=South&amp;STATECD=KARNATAKA&amp;OFFNAMECD=%25%25&amp;DISTCD=%25%25&amp;FROMDT=01-APR-2021&amp;TODT=14-JAN-2022&amp;DISTCD=UTTARA%20KANNADA&amp;QRYCODE=5"/>
    <hyperlink ref="G82" r:id="rId410" display="https://www.kviconline.gov.in/pmegpeportal/pmegpmr/dwstatewise.jsp?AGENCY=%25%25&amp;ZONECD=South&amp;STATECD=KARNATAKA&amp;OFFNAMECD=%25%25&amp;DISTCD=%25%25&amp;FROMDT=01-APR-2021&amp;TODT=14-JAN-2022&amp;DISTCD=UTTARA%20KANNADA&amp;QRYCODE=6"/>
    <hyperlink ref="I82" r:id="rId411" display="https://www.kviconline.gov.in/pmegpeportal/pmegpmr/dwstatewise.jsp?AGENCY=%25%25&amp;ZONECD=South&amp;STATECD=KARNATAKA&amp;OFFNAMECD=%25%25&amp;DISTCD=%25%25&amp;FROMDT=01-APR-2021&amp;TODT=14-JAN-2022&amp;DISTCD=UTTARA%20KANNADA&amp;QRYCODE=12"/>
    <hyperlink ref="K82" r:id="rId412" display="https://www.kviconline.gov.in/pmegpeportal/pmegpmr/dwstatewise.jsp?AGENCY=%25%25&amp;ZONECD=South&amp;STATECD=KARNATAKA&amp;OFFNAMECD=%25%25&amp;DISTCD=%25%25&amp;FROMDT=01-APR-2021&amp;TODT=14-JAN-2022&amp;DISTCD=UTTARA%20KANNADA&amp;QRYCODE=7"/>
    <hyperlink ref="M82" r:id="rId413" display="https://www.kviconline.gov.in/pmegpeportal/pmegpmr/dwstatewise.jsp?AGENCY=%25%25&amp;ZONECD=South&amp;STATECD=KARNATAKA&amp;OFFNAMECD=%25%25&amp;DISTCD=%25%25&amp;FROMDT=01-APR-2021&amp;TODT=14-JAN-2022&amp;DISTCD=UTTARA%20KANNADA&amp;QRYCODE=38"/>
    <hyperlink ref="O82" r:id="rId414" display="https://www.kviconline.gov.in/pmegpeportal/pmegpmr/dwstatewise.jsp?AGENCY=%25%25&amp;ZONECD=South&amp;STATECD=KARNATAKA&amp;OFFNAMECD=%25%25&amp;DISTCD=%25%25&amp;FROMDT=01-APR-2021&amp;TODT=14-JAN-2022&amp;DISTCD=UTTARA%20KANNADA&amp;QRYCODE=16"/>
    <hyperlink ref="E83" r:id="rId415" display="https://www.kviconline.gov.in/pmegpeportal/pmegpmr/dwstatewise.jsp?AGENCY=%25%25&amp;ZONECD=South&amp;STATECD=KARNATAKA&amp;OFFNAMECD=%25%25&amp;DISTCD=%25%25&amp;FROMDT=01-APR-2021&amp;TODT=14-JAN-2022&amp;DISTCD=YADAGIRI&amp;QRYCODE=5"/>
    <hyperlink ref="G83" r:id="rId416" display="https://www.kviconline.gov.in/pmegpeportal/pmegpmr/dwstatewise.jsp?AGENCY=%25%25&amp;ZONECD=South&amp;STATECD=KARNATAKA&amp;OFFNAMECD=%25%25&amp;DISTCD=%25%25&amp;FROMDT=01-APR-2021&amp;TODT=14-JAN-2022&amp;DISTCD=YADAGIRI&amp;QRYCODE=6"/>
    <hyperlink ref="I83" r:id="rId417" display="https://www.kviconline.gov.in/pmegpeportal/pmegpmr/dwstatewise.jsp?AGENCY=%25%25&amp;ZONECD=South&amp;STATECD=KARNATAKA&amp;OFFNAMECD=%25%25&amp;DISTCD=%25%25&amp;FROMDT=01-APR-2021&amp;TODT=14-JAN-2022&amp;DISTCD=YADAGIRI&amp;QRYCODE=12"/>
    <hyperlink ref="K83" r:id="rId418" display="https://www.kviconline.gov.in/pmegpeportal/pmegpmr/dwstatewise.jsp?AGENCY=%25%25&amp;ZONECD=South&amp;STATECD=KARNATAKA&amp;OFFNAMECD=%25%25&amp;DISTCD=%25%25&amp;FROMDT=01-APR-2021&amp;TODT=14-JAN-2022&amp;DISTCD=YADAGIRI&amp;QRYCODE=7"/>
    <hyperlink ref="M83" r:id="rId419" display="https://www.kviconline.gov.in/pmegpeportal/pmegpmr/dwstatewise.jsp?AGENCY=%25%25&amp;ZONECD=South&amp;STATECD=KARNATAKA&amp;OFFNAMECD=%25%25&amp;DISTCD=%25%25&amp;FROMDT=01-APR-2021&amp;TODT=14-JAN-2022&amp;DISTCD=YADAGIRI&amp;QRYCODE=38"/>
    <hyperlink ref="O83" r:id="rId420" display="https://www.kviconline.gov.in/pmegpeportal/pmegpmr/dwstatewise.jsp?AGENCY=%25%25&amp;ZONECD=South&amp;STATECD=KARNATAKA&amp;OFFNAMECD=%25%25&amp;DISTCD=%25%25&amp;FROMDT=01-APR-2021&amp;TODT=14-JAN-2022&amp;DISTCD=YADAGIRI&amp;QRYCODE=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P14" sqref="P14"/>
    </sheetView>
  </sheetViews>
  <sheetFormatPr defaultRowHeight="15"/>
  <cols>
    <col min="2" max="2" width="26.28515625" customWidth="1"/>
    <col min="3" max="3" width="16.42578125" customWidth="1"/>
    <col min="4" max="5" width="13" customWidth="1"/>
    <col min="6" max="6" width="16" customWidth="1"/>
    <col min="7" max="7" width="15.28515625" customWidth="1"/>
    <col min="8" max="8" width="12.85546875" customWidth="1"/>
    <col min="9" max="9" width="19.140625" customWidth="1"/>
  </cols>
  <sheetData>
    <row r="1" spans="1:9" ht="21.75" thickBot="1">
      <c r="A1" s="387" t="s">
        <v>371</v>
      </c>
      <c r="B1" s="387"/>
      <c r="C1" s="387"/>
      <c r="D1" s="387"/>
      <c r="E1" s="387"/>
      <c r="F1" s="387"/>
      <c r="G1" s="387"/>
      <c r="H1" s="387"/>
      <c r="I1" s="387"/>
    </row>
    <row r="2" spans="1:9" ht="15.75" thickBot="1">
      <c r="A2" s="388" t="s">
        <v>372</v>
      </c>
      <c r="B2" s="390" t="s">
        <v>373</v>
      </c>
      <c r="C2" s="392" t="s">
        <v>374</v>
      </c>
      <c r="D2" s="393"/>
      <c r="E2" s="394" t="s">
        <v>375</v>
      </c>
      <c r="F2" s="396" t="s">
        <v>376</v>
      </c>
      <c r="G2" s="396" t="s">
        <v>377</v>
      </c>
      <c r="H2" s="236" t="s">
        <v>66</v>
      </c>
      <c r="I2" s="236" t="s">
        <v>66</v>
      </c>
    </row>
    <row r="3" spans="1:9" ht="15.75" thickBot="1">
      <c r="A3" s="389"/>
      <c r="B3" s="391"/>
      <c r="C3" s="237" t="s">
        <v>378</v>
      </c>
      <c r="D3" s="238" t="s">
        <v>379</v>
      </c>
      <c r="E3" s="395"/>
      <c r="F3" s="397"/>
      <c r="G3" s="397"/>
      <c r="H3" s="238" t="s">
        <v>380</v>
      </c>
      <c r="I3" s="238" t="s">
        <v>381</v>
      </c>
    </row>
    <row r="4" spans="1:9" ht="15.75" thickBot="1">
      <c r="A4" s="239">
        <v>1</v>
      </c>
      <c r="B4" s="240" t="s">
        <v>382</v>
      </c>
      <c r="C4" s="241">
        <v>26</v>
      </c>
      <c r="D4" s="242">
        <v>750</v>
      </c>
      <c r="E4" s="243">
        <v>11</v>
      </c>
      <c r="F4" s="244">
        <v>263</v>
      </c>
      <c r="G4" s="245">
        <v>35</v>
      </c>
      <c r="H4" s="243">
        <v>476</v>
      </c>
      <c r="I4" s="243">
        <v>228</v>
      </c>
    </row>
    <row r="5" spans="1:9" ht="15.75" thickBot="1">
      <c r="A5" s="239">
        <v>2</v>
      </c>
      <c r="B5" s="240" t="s">
        <v>383</v>
      </c>
      <c r="C5" s="241">
        <v>30</v>
      </c>
      <c r="D5" s="242">
        <v>750</v>
      </c>
      <c r="E5" s="243">
        <v>14</v>
      </c>
      <c r="F5" s="244">
        <v>342</v>
      </c>
      <c r="G5" s="245">
        <v>46</v>
      </c>
      <c r="H5" s="243">
        <v>335</v>
      </c>
      <c r="I5" s="243">
        <v>192</v>
      </c>
    </row>
    <row r="6" spans="1:9" ht="15.75" thickBot="1">
      <c r="A6" s="239">
        <v>3</v>
      </c>
      <c r="B6" s="240" t="s">
        <v>384</v>
      </c>
      <c r="C6" s="241">
        <v>35</v>
      </c>
      <c r="D6" s="242">
        <v>875</v>
      </c>
      <c r="E6" s="243">
        <v>21</v>
      </c>
      <c r="F6" s="244">
        <v>578</v>
      </c>
      <c r="G6" s="245">
        <v>66</v>
      </c>
      <c r="H6" s="243">
        <v>647</v>
      </c>
      <c r="I6" s="243">
        <v>294</v>
      </c>
    </row>
    <row r="7" spans="1:9" ht="15.75" thickBot="1">
      <c r="A7" s="239">
        <v>4</v>
      </c>
      <c r="B7" s="240" t="s">
        <v>385</v>
      </c>
      <c r="C7" s="241">
        <v>30</v>
      </c>
      <c r="D7" s="242">
        <v>750</v>
      </c>
      <c r="E7" s="243">
        <v>11</v>
      </c>
      <c r="F7" s="244">
        <v>285</v>
      </c>
      <c r="G7" s="245">
        <v>38</v>
      </c>
      <c r="H7" s="243">
        <v>406</v>
      </c>
      <c r="I7" s="243">
        <v>79</v>
      </c>
    </row>
    <row r="8" spans="1:9" ht="15.75" thickBot="1">
      <c r="A8" s="239">
        <v>5</v>
      </c>
      <c r="B8" s="240" t="s">
        <v>386</v>
      </c>
      <c r="C8" s="241">
        <v>29</v>
      </c>
      <c r="D8" s="242">
        <v>750</v>
      </c>
      <c r="E8" s="243">
        <v>15</v>
      </c>
      <c r="F8" s="244">
        <v>341</v>
      </c>
      <c r="G8" s="245">
        <v>45</v>
      </c>
      <c r="H8" s="243">
        <v>337</v>
      </c>
      <c r="I8" s="243">
        <v>164</v>
      </c>
    </row>
    <row r="9" spans="1:9" ht="15.75" thickBot="1">
      <c r="A9" s="239">
        <v>6</v>
      </c>
      <c r="B9" s="240" t="s">
        <v>387</v>
      </c>
      <c r="C9" s="241">
        <v>27</v>
      </c>
      <c r="D9" s="242">
        <v>750</v>
      </c>
      <c r="E9" s="243">
        <v>15</v>
      </c>
      <c r="F9" s="244">
        <v>394</v>
      </c>
      <c r="G9" s="245">
        <v>53</v>
      </c>
      <c r="H9" s="243">
        <v>289</v>
      </c>
      <c r="I9" s="243">
        <v>38</v>
      </c>
    </row>
    <row r="10" spans="1:9" ht="15.75" thickBot="1">
      <c r="A10" s="239">
        <v>7</v>
      </c>
      <c r="B10" s="240" t="s">
        <v>388</v>
      </c>
      <c r="C10" s="241">
        <v>26</v>
      </c>
      <c r="D10" s="242">
        <v>750</v>
      </c>
      <c r="E10" s="243">
        <v>8</v>
      </c>
      <c r="F10" s="244">
        <v>153</v>
      </c>
      <c r="G10" s="245">
        <v>20</v>
      </c>
      <c r="H10" s="243">
        <v>277</v>
      </c>
      <c r="I10" s="243">
        <v>160</v>
      </c>
    </row>
    <row r="11" spans="1:9" ht="15.75" thickBot="1">
      <c r="A11" s="239">
        <v>8</v>
      </c>
      <c r="B11" s="240" t="s">
        <v>389</v>
      </c>
      <c r="C11" s="241">
        <v>30</v>
      </c>
      <c r="D11" s="242">
        <v>750</v>
      </c>
      <c r="E11" s="243">
        <v>21</v>
      </c>
      <c r="F11" s="244">
        <v>466</v>
      </c>
      <c r="G11" s="246">
        <v>62</v>
      </c>
      <c r="H11" s="243">
        <v>427</v>
      </c>
      <c r="I11" s="243">
        <v>128</v>
      </c>
    </row>
    <row r="12" spans="1:9" ht="15.75" thickBot="1">
      <c r="A12" s="239">
        <v>9</v>
      </c>
      <c r="B12" s="240" t="s">
        <v>390</v>
      </c>
      <c r="C12" s="241">
        <v>24</v>
      </c>
      <c r="D12" s="242">
        <v>680</v>
      </c>
      <c r="E12" s="243">
        <v>11</v>
      </c>
      <c r="F12" s="244">
        <v>229</v>
      </c>
      <c r="G12" s="245">
        <v>34</v>
      </c>
      <c r="H12" s="243">
        <v>161</v>
      </c>
      <c r="I12" s="243">
        <v>58</v>
      </c>
    </row>
    <row r="13" spans="1:9" ht="15.75" thickBot="1">
      <c r="A13" s="239">
        <v>10</v>
      </c>
      <c r="B13" s="240" t="s">
        <v>391</v>
      </c>
      <c r="C13" s="241">
        <v>28</v>
      </c>
      <c r="D13" s="242">
        <v>750</v>
      </c>
      <c r="E13" s="243">
        <v>17</v>
      </c>
      <c r="F13" s="244">
        <v>372</v>
      </c>
      <c r="G13" s="245">
        <v>50</v>
      </c>
      <c r="H13" s="243">
        <v>305</v>
      </c>
      <c r="I13" s="243">
        <v>99</v>
      </c>
    </row>
    <row r="14" spans="1:9" ht="15.75" thickBot="1">
      <c r="A14" s="239">
        <v>11</v>
      </c>
      <c r="B14" s="240" t="s">
        <v>392</v>
      </c>
      <c r="C14" s="247">
        <v>27</v>
      </c>
      <c r="D14" s="242">
        <v>753</v>
      </c>
      <c r="E14" s="243">
        <v>9</v>
      </c>
      <c r="F14" s="244">
        <v>226</v>
      </c>
      <c r="G14" s="245">
        <v>30</v>
      </c>
      <c r="H14" s="243">
        <v>177</v>
      </c>
      <c r="I14" s="243">
        <v>37</v>
      </c>
    </row>
    <row r="15" spans="1:9" ht="15.75" thickBot="1">
      <c r="A15" s="239">
        <v>12</v>
      </c>
      <c r="B15" s="240" t="s">
        <v>393</v>
      </c>
      <c r="C15" s="241">
        <v>28</v>
      </c>
      <c r="D15" s="242">
        <v>850</v>
      </c>
      <c r="E15" s="243">
        <v>19</v>
      </c>
      <c r="F15" s="244">
        <v>495</v>
      </c>
      <c r="G15" s="248">
        <v>58</v>
      </c>
      <c r="H15" s="243">
        <v>212</v>
      </c>
      <c r="I15" s="243">
        <v>68</v>
      </c>
    </row>
    <row r="16" spans="1:9" ht="15.75" thickBot="1">
      <c r="A16" s="239">
        <v>13</v>
      </c>
      <c r="B16" s="240" t="s">
        <v>394</v>
      </c>
      <c r="C16" s="241">
        <v>27</v>
      </c>
      <c r="D16" s="242">
        <v>750</v>
      </c>
      <c r="E16" s="243">
        <v>15</v>
      </c>
      <c r="F16" s="244">
        <v>332</v>
      </c>
      <c r="G16" s="245">
        <v>44</v>
      </c>
      <c r="H16" s="243">
        <v>275</v>
      </c>
      <c r="I16" s="243">
        <v>96</v>
      </c>
    </row>
    <row r="17" spans="1:9" ht="15.75" thickBot="1">
      <c r="A17" s="239">
        <v>14</v>
      </c>
      <c r="B17" s="240" t="s">
        <v>395</v>
      </c>
      <c r="C17" s="241">
        <v>28</v>
      </c>
      <c r="D17" s="242">
        <v>750</v>
      </c>
      <c r="E17" s="243">
        <v>7</v>
      </c>
      <c r="F17" s="244">
        <v>175</v>
      </c>
      <c r="G17" s="245">
        <v>23</v>
      </c>
      <c r="H17" s="243">
        <v>225</v>
      </c>
      <c r="I17" s="243">
        <v>6</v>
      </c>
    </row>
    <row r="18" spans="1:9" ht="15.75" thickBot="1">
      <c r="A18" s="239">
        <v>15</v>
      </c>
      <c r="B18" s="240" t="s">
        <v>396</v>
      </c>
      <c r="C18" s="241">
        <v>28</v>
      </c>
      <c r="D18" s="242">
        <v>825</v>
      </c>
      <c r="E18" s="243">
        <v>14</v>
      </c>
      <c r="F18" s="244">
        <v>356</v>
      </c>
      <c r="G18" s="245">
        <v>43</v>
      </c>
      <c r="H18" s="243">
        <v>614</v>
      </c>
      <c r="I18" s="243">
        <v>269</v>
      </c>
    </row>
    <row r="19" spans="1:9" ht="15.75" thickBot="1">
      <c r="A19" s="239">
        <v>16</v>
      </c>
      <c r="B19" s="240" t="s">
        <v>397</v>
      </c>
      <c r="C19" s="241">
        <v>30</v>
      </c>
      <c r="D19" s="242">
        <v>825</v>
      </c>
      <c r="E19" s="243">
        <v>22</v>
      </c>
      <c r="F19" s="244">
        <v>547</v>
      </c>
      <c r="G19" s="245">
        <v>66</v>
      </c>
      <c r="H19" s="243">
        <v>225</v>
      </c>
      <c r="I19" s="243">
        <v>73</v>
      </c>
    </row>
    <row r="20" spans="1:9" ht="15.75" thickBot="1">
      <c r="A20" s="239">
        <v>17</v>
      </c>
      <c r="B20" s="240" t="s">
        <v>398</v>
      </c>
      <c r="C20" s="241">
        <v>29</v>
      </c>
      <c r="D20" s="242">
        <v>775</v>
      </c>
      <c r="E20" s="243">
        <v>11</v>
      </c>
      <c r="F20" s="244">
        <v>289</v>
      </c>
      <c r="G20" s="246">
        <v>37</v>
      </c>
      <c r="H20" s="243">
        <v>183</v>
      </c>
      <c r="I20" s="243">
        <v>56</v>
      </c>
    </row>
    <row r="21" spans="1:9" ht="15.75" thickBot="1">
      <c r="A21" s="239">
        <v>18</v>
      </c>
      <c r="B21" s="240" t="s">
        <v>399</v>
      </c>
      <c r="C21" s="241">
        <v>27</v>
      </c>
      <c r="D21" s="242">
        <v>750</v>
      </c>
      <c r="E21" s="243">
        <v>10</v>
      </c>
      <c r="F21" s="244">
        <v>256</v>
      </c>
      <c r="G21" s="245">
        <v>34</v>
      </c>
      <c r="H21" s="243">
        <v>290</v>
      </c>
      <c r="I21" s="243">
        <v>140</v>
      </c>
    </row>
    <row r="22" spans="1:9" ht="15.75" thickBot="1">
      <c r="A22" s="239">
        <v>19</v>
      </c>
      <c r="B22" s="240" t="s">
        <v>400</v>
      </c>
      <c r="C22" s="241">
        <v>28</v>
      </c>
      <c r="D22" s="242">
        <v>750</v>
      </c>
      <c r="E22" s="243">
        <v>14</v>
      </c>
      <c r="F22" s="244">
        <v>340</v>
      </c>
      <c r="G22" s="245">
        <v>45</v>
      </c>
      <c r="H22" s="243">
        <v>603</v>
      </c>
      <c r="I22" s="243">
        <v>165</v>
      </c>
    </row>
    <row r="23" spans="1:9" ht="15.75" thickBot="1">
      <c r="A23" s="239">
        <v>20</v>
      </c>
      <c r="B23" s="240" t="s">
        <v>401</v>
      </c>
      <c r="C23" s="241">
        <v>28</v>
      </c>
      <c r="D23" s="242">
        <v>750</v>
      </c>
      <c r="E23" s="249">
        <v>5</v>
      </c>
      <c r="F23" s="250">
        <v>144</v>
      </c>
      <c r="G23" s="248">
        <v>19</v>
      </c>
      <c r="H23" s="243">
        <v>28</v>
      </c>
      <c r="I23" s="243">
        <v>0</v>
      </c>
    </row>
    <row r="24" spans="1:9" ht="15.75" thickBot="1">
      <c r="A24" s="239">
        <v>21</v>
      </c>
      <c r="B24" s="240" t="s">
        <v>402</v>
      </c>
      <c r="C24" s="241">
        <v>28</v>
      </c>
      <c r="D24" s="242">
        <v>850</v>
      </c>
      <c r="E24" s="243">
        <v>16</v>
      </c>
      <c r="F24" s="244">
        <v>351</v>
      </c>
      <c r="G24" s="245">
        <v>41</v>
      </c>
      <c r="H24" s="243">
        <v>321</v>
      </c>
      <c r="I24" s="243">
        <v>167</v>
      </c>
    </row>
    <row r="25" spans="1:9" ht="15.75" thickBot="1">
      <c r="A25" s="239">
        <v>22</v>
      </c>
      <c r="B25" s="240" t="s">
        <v>403</v>
      </c>
      <c r="C25" s="241">
        <v>30</v>
      </c>
      <c r="D25" s="242">
        <v>750</v>
      </c>
      <c r="E25" s="243">
        <v>20</v>
      </c>
      <c r="F25" s="244">
        <v>394</v>
      </c>
      <c r="G25" s="246">
        <v>53</v>
      </c>
      <c r="H25" s="243">
        <v>200</v>
      </c>
      <c r="I25" s="243">
        <v>123</v>
      </c>
    </row>
    <row r="26" spans="1:9" ht="15.75" thickBot="1">
      <c r="A26" s="239">
        <v>23</v>
      </c>
      <c r="B26" s="240" t="s">
        <v>404</v>
      </c>
      <c r="C26" s="241">
        <v>28</v>
      </c>
      <c r="D26" s="242">
        <v>850</v>
      </c>
      <c r="E26" s="243">
        <v>13</v>
      </c>
      <c r="F26" s="244">
        <v>324</v>
      </c>
      <c r="G26" s="245">
        <v>38</v>
      </c>
      <c r="H26" s="243">
        <v>284</v>
      </c>
      <c r="I26" s="243">
        <v>128</v>
      </c>
    </row>
    <row r="27" spans="1:9" ht="15.75" thickBot="1">
      <c r="A27" s="239">
        <v>24</v>
      </c>
      <c r="B27" s="240" t="s">
        <v>405</v>
      </c>
      <c r="C27" s="241">
        <v>30</v>
      </c>
      <c r="D27" s="242">
        <v>850</v>
      </c>
      <c r="E27" s="243">
        <v>22</v>
      </c>
      <c r="F27" s="244">
        <v>540</v>
      </c>
      <c r="G27" s="245">
        <v>64</v>
      </c>
      <c r="H27" s="243">
        <v>445</v>
      </c>
      <c r="I27" s="243">
        <v>171</v>
      </c>
    </row>
    <row r="28" spans="1:9" ht="15.75" thickBot="1">
      <c r="A28" s="239">
        <v>25</v>
      </c>
      <c r="B28" s="240" t="s">
        <v>406</v>
      </c>
      <c r="C28" s="241">
        <v>30</v>
      </c>
      <c r="D28" s="242">
        <v>800</v>
      </c>
      <c r="E28" s="243">
        <v>24</v>
      </c>
      <c r="F28" s="244">
        <v>585</v>
      </c>
      <c r="G28" s="246">
        <v>73</v>
      </c>
      <c r="H28" s="243">
        <v>210</v>
      </c>
      <c r="I28" s="243">
        <v>56</v>
      </c>
    </row>
    <row r="29" spans="1:9" ht="15.75" thickBot="1">
      <c r="A29" s="239">
        <v>26</v>
      </c>
      <c r="B29" s="240" t="s">
        <v>407</v>
      </c>
      <c r="C29" s="241">
        <v>24</v>
      </c>
      <c r="D29" s="242">
        <v>600</v>
      </c>
      <c r="E29" s="243">
        <v>12</v>
      </c>
      <c r="F29" s="244">
        <v>346</v>
      </c>
      <c r="G29" s="248">
        <v>58</v>
      </c>
      <c r="H29" s="243">
        <v>128</v>
      </c>
      <c r="I29" s="243">
        <v>77</v>
      </c>
    </row>
    <row r="30" spans="1:9" ht="15.75" thickBot="1">
      <c r="A30" s="239">
        <v>27</v>
      </c>
      <c r="B30" s="240" t="s">
        <v>408</v>
      </c>
      <c r="C30" s="241">
        <v>29</v>
      </c>
      <c r="D30" s="242">
        <v>870</v>
      </c>
      <c r="E30" s="243">
        <v>17</v>
      </c>
      <c r="F30" s="244">
        <v>350</v>
      </c>
      <c r="G30" s="245">
        <v>40</v>
      </c>
      <c r="H30" s="243">
        <v>407</v>
      </c>
      <c r="I30" s="243">
        <v>337</v>
      </c>
    </row>
    <row r="31" spans="1:9" ht="15.75" thickBot="1">
      <c r="A31" s="239">
        <v>28</v>
      </c>
      <c r="B31" s="240" t="s">
        <v>409</v>
      </c>
      <c r="C31" s="241">
        <v>30</v>
      </c>
      <c r="D31" s="242">
        <v>800</v>
      </c>
      <c r="E31" s="243">
        <v>22</v>
      </c>
      <c r="F31" s="244">
        <v>588</v>
      </c>
      <c r="G31" s="245">
        <v>74</v>
      </c>
      <c r="H31" s="243">
        <v>421</v>
      </c>
      <c r="I31" s="243">
        <v>236</v>
      </c>
    </row>
    <row r="32" spans="1:9" ht="15.75" thickBot="1">
      <c r="A32" s="239">
        <v>29</v>
      </c>
      <c r="B32" s="240" t="s">
        <v>410</v>
      </c>
      <c r="C32" s="241">
        <v>30</v>
      </c>
      <c r="D32" s="242">
        <v>800</v>
      </c>
      <c r="E32" s="243">
        <v>17</v>
      </c>
      <c r="F32" s="244">
        <v>445</v>
      </c>
      <c r="G32" s="245">
        <v>56</v>
      </c>
      <c r="H32" s="243">
        <v>358</v>
      </c>
      <c r="I32" s="243">
        <v>112</v>
      </c>
    </row>
    <row r="33" spans="1:9" ht="15.75" thickBot="1">
      <c r="A33" s="239">
        <v>30</v>
      </c>
      <c r="B33" s="240" t="s">
        <v>411</v>
      </c>
      <c r="C33" s="241">
        <v>25</v>
      </c>
      <c r="D33" s="242">
        <v>750</v>
      </c>
      <c r="E33" s="243">
        <v>11</v>
      </c>
      <c r="F33" s="244">
        <v>295</v>
      </c>
      <c r="G33" s="245">
        <v>39</v>
      </c>
      <c r="H33" s="243">
        <v>664</v>
      </c>
      <c r="I33" s="243">
        <v>280</v>
      </c>
    </row>
    <row r="34" spans="1:9" ht="15.75" thickBot="1">
      <c r="A34" s="239">
        <v>31</v>
      </c>
      <c r="B34" s="240" t="s">
        <v>412</v>
      </c>
      <c r="C34" s="241">
        <v>28</v>
      </c>
      <c r="D34" s="242">
        <v>750</v>
      </c>
      <c r="E34" s="243">
        <v>12</v>
      </c>
      <c r="F34" s="244">
        <v>273</v>
      </c>
      <c r="G34" s="245">
        <v>36</v>
      </c>
      <c r="H34" s="243">
        <v>453</v>
      </c>
      <c r="I34" s="243">
        <v>43</v>
      </c>
    </row>
    <row r="35" spans="1:9" ht="15.75" thickBot="1">
      <c r="A35" s="239">
        <v>32</v>
      </c>
      <c r="B35" s="240" t="s">
        <v>413</v>
      </c>
      <c r="C35" s="241">
        <v>25</v>
      </c>
      <c r="D35" s="242">
        <v>700</v>
      </c>
      <c r="E35" s="243">
        <v>20</v>
      </c>
      <c r="F35" s="244">
        <v>521</v>
      </c>
      <c r="G35" s="245">
        <v>74</v>
      </c>
      <c r="H35" s="243">
        <v>465</v>
      </c>
      <c r="I35" s="243">
        <v>210</v>
      </c>
    </row>
    <row r="36" spans="1:9" ht="15.75" thickBot="1">
      <c r="A36" s="251">
        <v>33</v>
      </c>
      <c r="B36" s="252" t="s">
        <v>414</v>
      </c>
      <c r="C36" s="253">
        <v>25</v>
      </c>
      <c r="D36" s="254">
        <v>750</v>
      </c>
      <c r="E36" s="243">
        <v>17</v>
      </c>
      <c r="F36" s="244">
        <v>436</v>
      </c>
      <c r="G36" s="245">
        <v>58</v>
      </c>
      <c r="H36" s="243">
        <v>426</v>
      </c>
      <c r="I36" s="243">
        <v>71</v>
      </c>
    </row>
    <row r="37" spans="1:9" ht="15.75" thickBot="1">
      <c r="A37" s="255"/>
      <c r="B37" s="256" t="s">
        <v>415</v>
      </c>
      <c r="C37" s="257">
        <v>927</v>
      </c>
      <c r="D37" s="258">
        <v>25453</v>
      </c>
      <c r="E37" s="259">
        <v>493</v>
      </c>
      <c r="F37" s="260">
        <v>12031</v>
      </c>
      <c r="G37" s="261">
        <v>47</v>
      </c>
      <c r="H37" s="259">
        <v>11274</v>
      </c>
      <c r="I37" s="259">
        <v>4359</v>
      </c>
    </row>
  </sheetData>
  <mergeCells count="7">
    <mergeCell ref="A1:I1"/>
    <mergeCell ref="A2:A3"/>
    <mergeCell ref="B2:B3"/>
    <mergeCell ref="C2:D2"/>
    <mergeCell ref="E2:E3"/>
    <mergeCell ref="F2:F3"/>
    <mergeCell ref="G2:G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
  <sheetViews>
    <sheetView workbookViewId="0">
      <selection activeCell="S5" sqref="S5"/>
    </sheetView>
  </sheetViews>
  <sheetFormatPr defaultRowHeight="15"/>
  <cols>
    <col min="1" max="1" width="11.5703125" customWidth="1"/>
  </cols>
  <sheetData>
    <row r="1" spans="1:16" ht="18.75">
      <c r="A1" s="780" t="s">
        <v>1108</v>
      </c>
      <c r="B1" s="780"/>
      <c r="C1" s="780"/>
      <c r="D1" s="780"/>
      <c r="E1" s="780"/>
      <c r="F1" s="780"/>
      <c r="G1" s="780"/>
      <c r="H1" s="780"/>
      <c r="I1" s="780"/>
      <c r="J1" s="780"/>
      <c r="K1" s="780"/>
      <c r="L1" s="780"/>
      <c r="M1" s="780"/>
      <c r="N1" s="780"/>
      <c r="O1" s="780"/>
      <c r="P1" s="780"/>
    </row>
    <row r="2" spans="1:16">
      <c r="A2" s="781" t="s">
        <v>1109</v>
      </c>
      <c r="B2" s="782" t="s">
        <v>1110</v>
      </c>
      <c r="C2" s="782"/>
      <c r="D2" s="782"/>
      <c r="E2" s="782" t="s">
        <v>1111</v>
      </c>
      <c r="F2" s="782"/>
      <c r="G2" s="782"/>
      <c r="H2" s="782" t="s">
        <v>1112</v>
      </c>
      <c r="I2" s="782"/>
      <c r="J2" s="782"/>
      <c r="K2" s="782" t="s">
        <v>1113</v>
      </c>
      <c r="L2" s="782"/>
      <c r="M2" s="782"/>
      <c r="N2" s="783" t="s">
        <v>60</v>
      </c>
      <c r="O2" s="784"/>
      <c r="P2" s="785"/>
    </row>
    <row r="3" spans="1:16" ht="45">
      <c r="A3" s="781"/>
      <c r="B3" s="781" t="s">
        <v>1114</v>
      </c>
      <c r="C3" s="781" t="s">
        <v>1115</v>
      </c>
      <c r="D3" s="781" t="s">
        <v>1116</v>
      </c>
      <c r="E3" s="781" t="s">
        <v>1114</v>
      </c>
      <c r="F3" s="781" t="s">
        <v>1115</v>
      </c>
      <c r="G3" s="781" t="s">
        <v>1116</v>
      </c>
      <c r="H3" s="781" t="s">
        <v>1114</v>
      </c>
      <c r="I3" s="781" t="s">
        <v>1115</v>
      </c>
      <c r="J3" s="781" t="s">
        <v>1116</v>
      </c>
      <c r="K3" s="781" t="s">
        <v>1114</v>
      </c>
      <c r="L3" s="781" t="s">
        <v>1115</v>
      </c>
      <c r="M3" s="781" t="s">
        <v>1116</v>
      </c>
      <c r="N3" s="781" t="s">
        <v>1114</v>
      </c>
      <c r="O3" s="781" t="s">
        <v>1115</v>
      </c>
      <c r="P3" s="781" t="s">
        <v>1116</v>
      </c>
    </row>
    <row r="4" spans="1:16" ht="30">
      <c r="A4" s="786" t="s">
        <v>1117</v>
      </c>
      <c r="B4" s="787">
        <v>266</v>
      </c>
      <c r="C4" s="787">
        <v>5.7707600000000001</v>
      </c>
      <c r="D4" s="787">
        <v>19.271100000000001</v>
      </c>
      <c r="E4" s="787">
        <v>5524</v>
      </c>
      <c r="F4" s="787">
        <v>134.61812</v>
      </c>
      <c r="G4" s="787">
        <v>773.45511999999997</v>
      </c>
      <c r="H4" s="787">
        <v>9220</v>
      </c>
      <c r="I4" s="787">
        <v>200.57284000000001</v>
      </c>
      <c r="J4" s="787">
        <v>2100.4634700000001</v>
      </c>
      <c r="K4" s="787">
        <v>5670</v>
      </c>
      <c r="L4" s="787">
        <v>118.88648999999999</v>
      </c>
      <c r="M4" s="787">
        <v>1596.6608100000001</v>
      </c>
      <c r="N4" s="102">
        <f t="shared" ref="N4:P35" si="0">B4+E4+H4+K4</f>
        <v>20680</v>
      </c>
      <c r="O4" s="788">
        <f t="shared" si="0"/>
        <v>459.84820999999999</v>
      </c>
      <c r="P4" s="788">
        <f t="shared" si="0"/>
        <v>4489.8505000000005</v>
      </c>
    </row>
    <row r="5" spans="1:16" ht="75">
      <c r="A5" s="786" t="s">
        <v>1118</v>
      </c>
      <c r="B5" s="787">
        <v>166</v>
      </c>
      <c r="C5" s="787">
        <v>3.7930700000000002</v>
      </c>
      <c r="D5" s="787">
        <v>14.231199999999999</v>
      </c>
      <c r="E5" s="787">
        <v>1931</v>
      </c>
      <c r="F5" s="787">
        <v>45.85707</v>
      </c>
      <c r="G5" s="787">
        <v>271.60406999999998</v>
      </c>
      <c r="H5" s="787">
        <v>5329</v>
      </c>
      <c r="I5" s="787">
        <v>115.16994</v>
      </c>
      <c r="J5" s="787">
        <v>1414.0880099999999</v>
      </c>
      <c r="K5" s="787">
        <v>3147</v>
      </c>
      <c r="L5" s="787">
        <v>65.684139999999999</v>
      </c>
      <c r="M5" s="787">
        <v>1068.77289</v>
      </c>
      <c r="N5" s="102">
        <f t="shared" si="0"/>
        <v>10573</v>
      </c>
      <c r="O5" s="788">
        <f t="shared" si="0"/>
        <v>230.50421999999998</v>
      </c>
      <c r="P5" s="788">
        <f t="shared" si="0"/>
        <v>2768.6961700000002</v>
      </c>
    </row>
    <row r="6" spans="1:16" ht="30">
      <c r="A6" s="786" t="s">
        <v>218</v>
      </c>
      <c r="B6" s="787">
        <v>137</v>
      </c>
      <c r="C6" s="787">
        <v>2.5886499999999999</v>
      </c>
      <c r="D6" s="787">
        <v>9.2872299999999992</v>
      </c>
      <c r="E6" s="787">
        <v>875</v>
      </c>
      <c r="F6" s="787">
        <v>18.810189999999999</v>
      </c>
      <c r="G6" s="787">
        <v>99.344380000000001</v>
      </c>
      <c r="H6" s="787">
        <v>4190</v>
      </c>
      <c r="I6" s="787">
        <v>91.474639999999994</v>
      </c>
      <c r="J6" s="787">
        <v>896.33118999999999</v>
      </c>
      <c r="K6" s="787">
        <v>3876</v>
      </c>
      <c r="L6" s="787">
        <v>81.826440000000005</v>
      </c>
      <c r="M6" s="787">
        <v>1024.1455900000001</v>
      </c>
      <c r="N6" s="102">
        <f t="shared" si="0"/>
        <v>9078</v>
      </c>
      <c r="O6" s="788">
        <f t="shared" si="0"/>
        <v>194.69992000000002</v>
      </c>
      <c r="P6" s="788">
        <f t="shared" si="0"/>
        <v>2029.1083900000001</v>
      </c>
    </row>
    <row r="7" spans="1:16" ht="30">
      <c r="A7" s="786" t="s">
        <v>1119</v>
      </c>
      <c r="B7" s="787">
        <v>78</v>
      </c>
      <c r="C7" s="787">
        <v>1.7685</v>
      </c>
      <c r="D7" s="787">
        <v>6.5343</v>
      </c>
      <c r="E7" s="787">
        <v>1289</v>
      </c>
      <c r="F7" s="787">
        <v>29.889050000000001</v>
      </c>
      <c r="G7" s="787">
        <v>166.80662000000001</v>
      </c>
      <c r="H7" s="787">
        <v>5248</v>
      </c>
      <c r="I7" s="787">
        <v>108.02945</v>
      </c>
      <c r="J7" s="787">
        <v>1133.6417899999999</v>
      </c>
      <c r="K7" s="787">
        <v>2152</v>
      </c>
      <c r="L7" s="787">
        <v>42.973019999999998</v>
      </c>
      <c r="M7" s="787">
        <v>626.51539000000002</v>
      </c>
      <c r="N7" s="102">
        <f t="shared" si="0"/>
        <v>8767</v>
      </c>
      <c r="O7" s="788">
        <f t="shared" si="0"/>
        <v>182.66002</v>
      </c>
      <c r="P7" s="788">
        <f t="shared" si="0"/>
        <v>1933.4981</v>
      </c>
    </row>
    <row r="8" spans="1:16" ht="30">
      <c r="A8" s="786" t="s">
        <v>977</v>
      </c>
      <c r="B8" s="787">
        <v>1098</v>
      </c>
      <c r="C8" s="787">
        <v>19.506609999999998</v>
      </c>
      <c r="D8" s="787">
        <v>63.792630000000003</v>
      </c>
      <c r="E8" s="787">
        <v>2686</v>
      </c>
      <c r="F8" s="787">
        <v>58.579979999999999</v>
      </c>
      <c r="G8" s="787">
        <v>273.29795999999999</v>
      </c>
      <c r="H8" s="787">
        <v>983</v>
      </c>
      <c r="I8" s="787">
        <v>19.32713</v>
      </c>
      <c r="J8" s="787">
        <v>164.16001</v>
      </c>
      <c r="K8" s="787">
        <v>170</v>
      </c>
      <c r="L8" s="787">
        <v>3.3323299999999998</v>
      </c>
      <c r="M8" s="787">
        <v>36.784880000000001</v>
      </c>
      <c r="N8" s="102">
        <f t="shared" si="0"/>
        <v>4937</v>
      </c>
      <c r="O8" s="788">
        <f t="shared" si="0"/>
        <v>100.74605</v>
      </c>
      <c r="P8" s="788">
        <f t="shared" si="0"/>
        <v>538.03548000000001</v>
      </c>
    </row>
    <row r="9" spans="1:16" ht="30">
      <c r="A9" s="786" t="s">
        <v>217</v>
      </c>
      <c r="B9" s="787">
        <v>714</v>
      </c>
      <c r="C9" s="787">
        <v>14.10449</v>
      </c>
      <c r="D9" s="787">
        <v>42.970050000000001</v>
      </c>
      <c r="E9" s="787">
        <v>2154</v>
      </c>
      <c r="F9" s="787">
        <v>47.996490000000001</v>
      </c>
      <c r="G9" s="787">
        <v>203.40794</v>
      </c>
      <c r="H9" s="787">
        <v>1595</v>
      </c>
      <c r="I9" s="787">
        <v>30.540230000000001</v>
      </c>
      <c r="J9" s="787">
        <v>262.76411999999999</v>
      </c>
      <c r="K9" s="787">
        <v>291</v>
      </c>
      <c r="L9" s="787">
        <v>5.8155200000000002</v>
      </c>
      <c r="M9" s="787">
        <v>75.324860000000001</v>
      </c>
      <c r="N9" s="102">
        <f t="shared" si="0"/>
        <v>4754</v>
      </c>
      <c r="O9" s="788">
        <f t="shared" si="0"/>
        <v>98.456730000000007</v>
      </c>
      <c r="P9" s="788">
        <f t="shared" si="0"/>
        <v>584.46696999999995</v>
      </c>
    </row>
    <row r="10" spans="1:16" ht="30">
      <c r="A10" s="786" t="s">
        <v>1120</v>
      </c>
      <c r="B10" s="787">
        <v>51</v>
      </c>
      <c r="C10" s="787">
        <v>1.26233</v>
      </c>
      <c r="D10" s="787">
        <v>5.66622</v>
      </c>
      <c r="E10" s="787">
        <v>446</v>
      </c>
      <c r="F10" s="787">
        <v>10.83792</v>
      </c>
      <c r="G10" s="787">
        <v>78.540490000000005</v>
      </c>
      <c r="H10" s="787">
        <v>1222</v>
      </c>
      <c r="I10" s="787">
        <v>25.908709999999999</v>
      </c>
      <c r="J10" s="787">
        <v>326.30853999999999</v>
      </c>
      <c r="K10" s="787">
        <v>661</v>
      </c>
      <c r="L10" s="787">
        <v>13.61388</v>
      </c>
      <c r="M10" s="787">
        <v>228.86609999999999</v>
      </c>
      <c r="N10" s="102">
        <f t="shared" si="0"/>
        <v>2380</v>
      </c>
      <c r="O10" s="788">
        <f t="shared" si="0"/>
        <v>51.622840000000004</v>
      </c>
      <c r="P10" s="788">
        <f t="shared" si="0"/>
        <v>639.38135</v>
      </c>
    </row>
    <row r="11" spans="1:16" ht="75">
      <c r="A11" s="786" t="s">
        <v>1121</v>
      </c>
      <c r="B11" s="787">
        <v>183</v>
      </c>
      <c r="C11" s="787">
        <v>4.26471</v>
      </c>
      <c r="D11" s="787">
        <v>17.693619999999999</v>
      </c>
      <c r="E11" s="787">
        <v>573</v>
      </c>
      <c r="F11" s="787">
        <v>13.01437</v>
      </c>
      <c r="G11" s="787">
        <v>86.437060000000002</v>
      </c>
      <c r="H11" s="787">
        <v>961</v>
      </c>
      <c r="I11" s="787">
        <v>20.131440000000001</v>
      </c>
      <c r="J11" s="787">
        <v>249.69779</v>
      </c>
      <c r="K11" s="787">
        <v>192</v>
      </c>
      <c r="L11" s="787">
        <v>3.7368800000000002</v>
      </c>
      <c r="M11" s="787">
        <v>69.253640000000004</v>
      </c>
      <c r="N11" s="102">
        <f t="shared" si="0"/>
        <v>1909</v>
      </c>
      <c r="O11" s="788">
        <f t="shared" si="0"/>
        <v>41.147400000000005</v>
      </c>
      <c r="P11" s="788">
        <f t="shared" si="0"/>
        <v>423.08211</v>
      </c>
    </row>
    <row r="12" spans="1:16" ht="30">
      <c r="A12" s="786" t="s">
        <v>352</v>
      </c>
      <c r="B12" s="787">
        <v>314</v>
      </c>
      <c r="C12" s="787">
        <v>6.3692599999999997</v>
      </c>
      <c r="D12" s="787">
        <v>19.82751</v>
      </c>
      <c r="E12" s="787">
        <v>793</v>
      </c>
      <c r="F12" s="787">
        <v>17.23075</v>
      </c>
      <c r="G12" s="787">
        <v>81.483500000000006</v>
      </c>
      <c r="H12" s="787">
        <v>419</v>
      </c>
      <c r="I12" s="787">
        <v>8.6737400000000004</v>
      </c>
      <c r="J12" s="787">
        <v>85.632350000000002</v>
      </c>
      <c r="K12" s="787">
        <v>158</v>
      </c>
      <c r="L12" s="787">
        <v>3.20173</v>
      </c>
      <c r="M12" s="787">
        <v>46.3249</v>
      </c>
      <c r="N12" s="102">
        <f t="shared" si="0"/>
        <v>1684</v>
      </c>
      <c r="O12" s="788">
        <f t="shared" si="0"/>
        <v>35.475479999999997</v>
      </c>
      <c r="P12" s="788">
        <f t="shared" si="0"/>
        <v>233.26826</v>
      </c>
    </row>
    <row r="13" spans="1:16" ht="30">
      <c r="A13" s="786" t="s">
        <v>220</v>
      </c>
      <c r="B13" s="787">
        <v>93</v>
      </c>
      <c r="C13" s="787">
        <v>1.81684</v>
      </c>
      <c r="D13" s="787">
        <v>7.3694600000000001</v>
      </c>
      <c r="E13" s="787">
        <v>407</v>
      </c>
      <c r="F13" s="787">
        <v>9.0164200000000001</v>
      </c>
      <c r="G13" s="787">
        <v>47.682810000000003</v>
      </c>
      <c r="H13" s="787">
        <v>561</v>
      </c>
      <c r="I13" s="787">
        <v>11.1448</v>
      </c>
      <c r="J13" s="787">
        <v>105.33826000000001</v>
      </c>
      <c r="K13" s="787">
        <v>211</v>
      </c>
      <c r="L13" s="787">
        <v>4.2969600000000003</v>
      </c>
      <c r="M13" s="787">
        <v>65.502009999999999</v>
      </c>
      <c r="N13" s="102">
        <f t="shared" si="0"/>
        <v>1272</v>
      </c>
      <c r="O13" s="788">
        <f t="shared" si="0"/>
        <v>26.275019999999998</v>
      </c>
      <c r="P13" s="788">
        <f t="shared" si="0"/>
        <v>225.89254</v>
      </c>
    </row>
    <row r="14" spans="1:16" ht="45">
      <c r="A14" s="786" t="s">
        <v>1122</v>
      </c>
      <c r="B14" s="787">
        <v>16</v>
      </c>
      <c r="C14" s="787">
        <v>0.38158999999999998</v>
      </c>
      <c r="D14" s="787">
        <v>3.0449199999999998</v>
      </c>
      <c r="E14" s="787">
        <v>139</v>
      </c>
      <c r="F14" s="787">
        <v>3.5368300000000001</v>
      </c>
      <c r="G14" s="787">
        <v>31.553380000000001</v>
      </c>
      <c r="H14" s="787">
        <v>663</v>
      </c>
      <c r="I14" s="787">
        <v>15.031040000000001</v>
      </c>
      <c r="J14" s="787">
        <v>230.22004000000001</v>
      </c>
      <c r="K14" s="787">
        <v>434</v>
      </c>
      <c r="L14" s="787">
        <v>9.5458700000000007</v>
      </c>
      <c r="M14" s="787">
        <v>185.44157999999999</v>
      </c>
      <c r="N14" s="102">
        <f t="shared" si="0"/>
        <v>1252</v>
      </c>
      <c r="O14" s="788">
        <f t="shared" si="0"/>
        <v>28.495330000000003</v>
      </c>
      <c r="P14" s="788">
        <f t="shared" si="0"/>
        <v>450.25992000000002</v>
      </c>
    </row>
    <row r="15" spans="1:16" ht="30">
      <c r="A15" s="786" t="s">
        <v>1123</v>
      </c>
      <c r="B15" s="787">
        <v>69</v>
      </c>
      <c r="C15" s="787">
        <v>1.4238500000000001</v>
      </c>
      <c r="D15" s="787">
        <v>4.9208100000000004</v>
      </c>
      <c r="E15" s="787">
        <v>463</v>
      </c>
      <c r="F15" s="787">
        <v>11.47386</v>
      </c>
      <c r="G15" s="787">
        <v>76.319109999999995</v>
      </c>
      <c r="H15" s="787">
        <v>564</v>
      </c>
      <c r="I15" s="787">
        <v>12.39035</v>
      </c>
      <c r="J15" s="787">
        <v>130.78054</v>
      </c>
      <c r="K15" s="787">
        <v>110</v>
      </c>
      <c r="L15" s="787">
        <v>2.2878599999999998</v>
      </c>
      <c r="M15" s="787">
        <v>29.005459999999999</v>
      </c>
      <c r="N15" s="102">
        <f t="shared" si="0"/>
        <v>1206</v>
      </c>
      <c r="O15" s="788">
        <f t="shared" si="0"/>
        <v>27.57592</v>
      </c>
      <c r="P15" s="788">
        <f t="shared" si="0"/>
        <v>241.02592000000001</v>
      </c>
    </row>
    <row r="16" spans="1:16" ht="30">
      <c r="A16" s="786" t="s">
        <v>1124</v>
      </c>
      <c r="B16" s="787">
        <v>139</v>
      </c>
      <c r="C16" s="787">
        <v>3.0007100000000002</v>
      </c>
      <c r="D16" s="787">
        <v>9.0590700000000002</v>
      </c>
      <c r="E16" s="787">
        <v>529</v>
      </c>
      <c r="F16" s="787">
        <v>12.68355</v>
      </c>
      <c r="G16" s="787">
        <v>51.474910000000001</v>
      </c>
      <c r="H16" s="787">
        <v>458</v>
      </c>
      <c r="I16" s="787">
        <v>9.7639499999999995</v>
      </c>
      <c r="J16" s="787">
        <v>84.989590000000007</v>
      </c>
      <c r="K16" s="787">
        <v>73</v>
      </c>
      <c r="L16" s="787">
        <v>1.4635499999999999</v>
      </c>
      <c r="M16" s="787">
        <v>19.105509999999999</v>
      </c>
      <c r="N16" s="102">
        <f t="shared" si="0"/>
        <v>1199</v>
      </c>
      <c r="O16" s="788">
        <f t="shared" si="0"/>
        <v>26.911760000000001</v>
      </c>
      <c r="P16" s="788">
        <f t="shared" si="0"/>
        <v>164.62908000000002</v>
      </c>
    </row>
    <row r="17" spans="1:16">
      <c r="A17" s="786" t="s">
        <v>981</v>
      </c>
      <c r="B17" s="787">
        <v>345</v>
      </c>
      <c r="C17" s="787">
        <v>5.9643699999999997</v>
      </c>
      <c r="D17" s="787">
        <v>19.71341</v>
      </c>
      <c r="E17" s="787">
        <v>475</v>
      </c>
      <c r="F17" s="787">
        <v>9.9066200000000002</v>
      </c>
      <c r="G17" s="787">
        <v>43.173949999999998</v>
      </c>
      <c r="H17" s="787">
        <v>287</v>
      </c>
      <c r="I17" s="787">
        <v>5.4367099999999997</v>
      </c>
      <c r="J17" s="787">
        <v>44.190950000000001</v>
      </c>
      <c r="K17" s="787">
        <v>51</v>
      </c>
      <c r="L17" s="787">
        <v>0.88754999999999995</v>
      </c>
      <c r="M17" s="787">
        <v>13.551360000000001</v>
      </c>
      <c r="N17" s="102">
        <f t="shared" si="0"/>
        <v>1158</v>
      </c>
      <c r="O17" s="788">
        <f t="shared" si="0"/>
        <v>22.195249999999998</v>
      </c>
      <c r="P17" s="788">
        <f t="shared" si="0"/>
        <v>120.62967</v>
      </c>
    </row>
    <row r="18" spans="1:16" ht="30">
      <c r="A18" s="786" t="s">
        <v>1125</v>
      </c>
      <c r="B18" s="787">
        <v>35</v>
      </c>
      <c r="C18" s="787">
        <v>0.84240999999999999</v>
      </c>
      <c r="D18" s="787">
        <v>3.5029300000000001</v>
      </c>
      <c r="E18" s="787">
        <v>301</v>
      </c>
      <c r="F18" s="787">
        <v>7.34504</v>
      </c>
      <c r="G18" s="787">
        <v>47.865299999999998</v>
      </c>
      <c r="H18" s="787">
        <v>504</v>
      </c>
      <c r="I18" s="787">
        <v>11.14114</v>
      </c>
      <c r="J18" s="787">
        <v>125.20549</v>
      </c>
      <c r="K18" s="787">
        <v>302</v>
      </c>
      <c r="L18" s="787">
        <v>6.30579</v>
      </c>
      <c r="M18" s="787">
        <v>97.822140000000005</v>
      </c>
      <c r="N18" s="102">
        <f t="shared" si="0"/>
        <v>1142</v>
      </c>
      <c r="O18" s="788">
        <f t="shared" si="0"/>
        <v>25.63438</v>
      </c>
      <c r="P18" s="788">
        <f t="shared" si="0"/>
        <v>274.39585999999997</v>
      </c>
    </row>
    <row r="19" spans="1:16" ht="30">
      <c r="A19" s="786" t="s">
        <v>1126</v>
      </c>
      <c r="B19" s="787">
        <v>99</v>
      </c>
      <c r="C19" s="787">
        <v>2.3283800000000001</v>
      </c>
      <c r="D19" s="787">
        <v>9.2825399999999991</v>
      </c>
      <c r="E19" s="787">
        <v>445</v>
      </c>
      <c r="F19" s="787">
        <v>10.768750000000001</v>
      </c>
      <c r="G19" s="787">
        <v>66.976100000000002</v>
      </c>
      <c r="H19" s="787">
        <v>504</v>
      </c>
      <c r="I19" s="787">
        <v>10.967689999999999</v>
      </c>
      <c r="J19" s="787">
        <v>121.87698</v>
      </c>
      <c r="K19" s="787">
        <v>76</v>
      </c>
      <c r="L19" s="787">
        <v>1.6736</v>
      </c>
      <c r="M19" s="787">
        <v>26.667249999999999</v>
      </c>
      <c r="N19" s="102">
        <f t="shared" si="0"/>
        <v>1124</v>
      </c>
      <c r="O19" s="788">
        <f t="shared" si="0"/>
        <v>25.738419999999998</v>
      </c>
      <c r="P19" s="788">
        <f t="shared" si="0"/>
        <v>224.80287000000001</v>
      </c>
    </row>
    <row r="20" spans="1:16" ht="30">
      <c r="A20" s="786" t="s">
        <v>348</v>
      </c>
      <c r="B20" s="787">
        <v>56</v>
      </c>
      <c r="C20" s="787">
        <v>1.0364599999999999</v>
      </c>
      <c r="D20" s="787">
        <v>4.45357</v>
      </c>
      <c r="E20" s="787">
        <v>289</v>
      </c>
      <c r="F20" s="787">
        <v>6.7591400000000004</v>
      </c>
      <c r="G20" s="787">
        <v>47.058340000000001</v>
      </c>
      <c r="H20" s="787">
        <v>559</v>
      </c>
      <c r="I20" s="787">
        <v>12.100490000000001</v>
      </c>
      <c r="J20" s="787">
        <v>143.12280000000001</v>
      </c>
      <c r="K20" s="787">
        <v>158</v>
      </c>
      <c r="L20" s="787">
        <v>3.2192699999999999</v>
      </c>
      <c r="M20" s="787">
        <v>46.331319999999998</v>
      </c>
      <c r="N20" s="102">
        <f t="shared" si="0"/>
        <v>1062</v>
      </c>
      <c r="O20" s="788">
        <f t="shared" si="0"/>
        <v>23.115360000000003</v>
      </c>
      <c r="P20" s="788">
        <f t="shared" si="0"/>
        <v>240.96603000000002</v>
      </c>
    </row>
    <row r="21" spans="1:16" ht="45">
      <c r="A21" s="786" t="s">
        <v>1127</v>
      </c>
      <c r="B21" s="787">
        <v>4</v>
      </c>
      <c r="C21" s="787">
        <v>7.1910000000000002E-2</v>
      </c>
      <c r="D21" s="787">
        <v>0.36269000000000001</v>
      </c>
      <c r="E21" s="787">
        <v>120</v>
      </c>
      <c r="F21" s="787">
        <v>2.8448899999999999</v>
      </c>
      <c r="G21" s="787">
        <v>26.19754</v>
      </c>
      <c r="H21" s="787">
        <v>619</v>
      </c>
      <c r="I21" s="787">
        <v>13.805870000000001</v>
      </c>
      <c r="J21" s="787">
        <v>231.34022999999999</v>
      </c>
      <c r="K21" s="787">
        <v>293</v>
      </c>
      <c r="L21" s="787">
        <v>6.4214700000000002</v>
      </c>
      <c r="M21" s="787">
        <v>129.3973</v>
      </c>
      <c r="N21" s="102">
        <f t="shared" si="0"/>
        <v>1036</v>
      </c>
      <c r="O21" s="788">
        <f t="shared" si="0"/>
        <v>23.14414</v>
      </c>
      <c r="P21" s="788">
        <f t="shared" si="0"/>
        <v>387.29776000000004</v>
      </c>
    </row>
    <row r="22" spans="1:16" ht="45">
      <c r="A22" s="786" t="s">
        <v>589</v>
      </c>
      <c r="B22" s="787">
        <v>378</v>
      </c>
      <c r="C22" s="787">
        <v>6.4691599999999996</v>
      </c>
      <c r="D22" s="787">
        <v>21.00224</v>
      </c>
      <c r="E22" s="787">
        <v>516</v>
      </c>
      <c r="F22" s="787">
        <v>10.85683</v>
      </c>
      <c r="G22" s="787">
        <v>46.053199999999997</v>
      </c>
      <c r="H22" s="787">
        <v>90</v>
      </c>
      <c r="I22" s="787">
        <v>1.8197399999999999</v>
      </c>
      <c r="J22" s="787">
        <v>13.614000000000001</v>
      </c>
      <c r="K22" s="787">
        <v>9</v>
      </c>
      <c r="L22" s="787">
        <v>0.16088</v>
      </c>
      <c r="M22" s="787">
        <v>1.4179999999999999</v>
      </c>
      <c r="N22" s="102">
        <f t="shared" si="0"/>
        <v>993</v>
      </c>
      <c r="O22" s="788">
        <f t="shared" si="0"/>
        <v>19.306609999999999</v>
      </c>
      <c r="P22" s="788">
        <f t="shared" si="0"/>
        <v>82.087440000000015</v>
      </c>
    </row>
    <row r="23" spans="1:16" ht="45">
      <c r="A23" s="786" t="s">
        <v>1128</v>
      </c>
      <c r="B23" s="787">
        <v>20</v>
      </c>
      <c r="C23" s="787">
        <v>0.48592999999999997</v>
      </c>
      <c r="D23" s="787">
        <v>2.10894</v>
      </c>
      <c r="E23" s="787">
        <v>255</v>
      </c>
      <c r="F23" s="787">
        <v>6.3285799999999997</v>
      </c>
      <c r="G23" s="787">
        <v>52.987659999999998</v>
      </c>
      <c r="H23" s="787">
        <v>494</v>
      </c>
      <c r="I23" s="787">
        <v>10.70574</v>
      </c>
      <c r="J23" s="787">
        <v>137.15640999999999</v>
      </c>
      <c r="K23" s="787">
        <v>153</v>
      </c>
      <c r="L23" s="787">
        <v>3.1797300000000002</v>
      </c>
      <c r="M23" s="787">
        <v>55.889389999999999</v>
      </c>
      <c r="N23" s="102">
        <f t="shared" si="0"/>
        <v>922</v>
      </c>
      <c r="O23" s="788">
        <f t="shared" si="0"/>
        <v>20.69998</v>
      </c>
      <c r="P23" s="788">
        <f t="shared" si="0"/>
        <v>248.14239999999998</v>
      </c>
    </row>
    <row r="24" spans="1:16" ht="30">
      <c r="A24" s="786" t="s">
        <v>551</v>
      </c>
      <c r="B24" s="787">
        <v>16</v>
      </c>
      <c r="C24" s="787">
        <v>0.38718999999999998</v>
      </c>
      <c r="D24" s="787">
        <v>1.5253000000000001</v>
      </c>
      <c r="E24" s="787">
        <v>135</v>
      </c>
      <c r="F24" s="787">
        <v>3.3566699999999998</v>
      </c>
      <c r="G24" s="787">
        <v>23.369389999999999</v>
      </c>
      <c r="H24" s="787">
        <v>420</v>
      </c>
      <c r="I24" s="787">
        <v>9.0611200000000007</v>
      </c>
      <c r="J24" s="787">
        <v>114.55956999999999</v>
      </c>
      <c r="K24" s="787">
        <v>117</v>
      </c>
      <c r="L24" s="787">
        <v>2.5168900000000001</v>
      </c>
      <c r="M24" s="787">
        <v>39.417499999999997</v>
      </c>
      <c r="N24" s="102">
        <f t="shared" si="0"/>
        <v>688</v>
      </c>
      <c r="O24" s="788">
        <f t="shared" si="0"/>
        <v>15.321870000000001</v>
      </c>
      <c r="P24" s="788">
        <f t="shared" si="0"/>
        <v>178.87175999999999</v>
      </c>
    </row>
    <row r="25" spans="1:16">
      <c r="A25" s="786" t="s">
        <v>351</v>
      </c>
      <c r="B25" s="787">
        <v>76</v>
      </c>
      <c r="C25" s="787">
        <v>1.46797</v>
      </c>
      <c r="D25" s="787">
        <v>4.7911299999999999</v>
      </c>
      <c r="E25" s="787">
        <v>272</v>
      </c>
      <c r="F25" s="787">
        <v>5.5226899999999999</v>
      </c>
      <c r="G25" s="787">
        <v>24.858460000000001</v>
      </c>
      <c r="H25" s="787">
        <v>255</v>
      </c>
      <c r="I25" s="787">
        <v>4.8616299999999999</v>
      </c>
      <c r="J25" s="787">
        <v>37.449069999999999</v>
      </c>
      <c r="K25" s="787">
        <v>65</v>
      </c>
      <c r="L25" s="787">
        <v>1.30505</v>
      </c>
      <c r="M25" s="787">
        <v>16.70382</v>
      </c>
      <c r="N25" s="102">
        <f t="shared" si="0"/>
        <v>668</v>
      </c>
      <c r="O25" s="788">
        <f t="shared" si="0"/>
        <v>13.15734</v>
      </c>
      <c r="P25" s="788">
        <f t="shared" si="0"/>
        <v>83.802480000000003</v>
      </c>
    </row>
    <row r="26" spans="1:16" ht="30">
      <c r="A26" s="786" t="s">
        <v>982</v>
      </c>
      <c r="B26" s="787">
        <v>23</v>
      </c>
      <c r="C26" s="787">
        <v>0.44401000000000002</v>
      </c>
      <c r="D26" s="787">
        <v>1.466</v>
      </c>
      <c r="E26" s="787">
        <v>102</v>
      </c>
      <c r="F26" s="787">
        <v>2.4349099999999999</v>
      </c>
      <c r="G26" s="787">
        <v>17.004300000000001</v>
      </c>
      <c r="H26" s="787">
        <v>399</v>
      </c>
      <c r="I26" s="787">
        <v>8.9954400000000003</v>
      </c>
      <c r="J26" s="787">
        <v>112.33996</v>
      </c>
      <c r="K26" s="787">
        <v>120</v>
      </c>
      <c r="L26" s="787">
        <v>2.6495500000000001</v>
      </c>
      <c r="M26" s="787">
        <v>41.181179999999998</v>
      </c>
      <c r="N26" s="102">
        <f t="shared" si="0"/>
        <v>644</v>
      </c>
      <c r="O26" s="788">
        <f t="shared" si="0"/>
        <v>14.523909999999999</v>
      </c>
      <c r="P26" s="788">
        <f t="shared" si="0"/>
        <v>171.99144000000001</v>
      </c>
    </row>
    <row r="27" spans="1:16" ht="60">
      <c r="A27" s="786" t="s">
        <v>1129</v>
      </c>
      <c r="B27" s="787">
        <v>187</v>
      </c>
      <c r="C27" s="787">
        <v>3.6199300000000001</v>
      </c>
      <c r="D27" s="787">
        <v>12.740600000000001</v>
      </c>
      <c r="E27" s="787">
        <v>332</v>
      </c>
      <c r="F27" s="787">
        <v>7.1380600000000003</v>
      </c>
      <c r="G27" s="787">
        <v>36.891199999999998</v>
      </c>
      <c r="H27" s="787">
        <v>94</v>
      </c>
      <c r="I27" s="787">
        <v>1.96678</v>
      </c>
      <c r="J27" s="787">
        <v>17.307500000000001</v>
      </c>
      <c r="K27" s="787">
        <v>16</v>
      </c>
      <c r="L27" s="787">
        <v>0.33628999999999998</v>
      </c>
      <c r="M27" s="787">
        <v>3.1150000000000002</v>
      </c>
      <c r="N27" s="102">
        <f t="shared" si="0"/>
        <v>629</v>
      </c>
      <c r="O27" s="788">
        <f t="shared" si="0"/>
        <v>13.061059999999999</v>
      </c>
      <c r="P27" s="788">
        <f t="shared" si="0"/>
        <v>70.054299999999998</v>
      </c>
    </row>
    <row r="28" spans="1:16" ht="60">
      <c r="A28" s="786" t="s">
        <v>1130</v>
      </c>
      <c r="B28" s="787">
        <v>72</v>
      </c>
      <c r="C28" s="787">
        <v>1.7408399999999999</v>
      </c>
      <c r="D28" s="787">
        <v>5.3815900000000001</v>
      </c>
      <c r="E28" s="787">
        <v>349</v>
      </c>
      <c r="F28" s="787">
        <v>8.8689900000000002</v>
      </c>
      <c r="G28" s="787">
        <v>35.51014</v>
      </c>
      <c r="H28" s="787">
        <v>171</v>
      </c>
      <c r="I28" s="787">
        <v>3.8589600000000002</v>
      </c>
      <c r="J28" s="787">
        <v>30.981770000000001</v>
      </c>
      <c r="K28" s="787">
        <v>20</v>
      </c>
      <c r="L28" s="787">
        <v>0.44474999999999998</v>
      </c>
      <c r="M28" s="787">
        <v>6.5293599999999996</v>
      </c>
      <c r="N28" s="102">
        <f t="shared" si="0"/>
        <v>612</v>
      </c>
      <c r="O28" s="788">
        <f t="shared" si="0"/>
        <v>14.913540000000001</v>
      </c>
      <c r="P28" s="788">
        <f t="shared" si="0"/>
        <v>78.402860000000004</v>
      </c>
    </row>
    <row r="29" spans="1:16" ht="45">
      <c r="A29" s="786" t="s">
        <v>546</v>
      </c>
      <c r="B29" s="787">
        <v>39</v>
      </c>
      <c r="C29" s="787">
        <v>0.80417000000000005</v>
      </c>
      <c r="D29" s="787">
        <v>3.1739999999999999</v>
      </c>
      <c r="E29" s="787">
        <v>211</v>
      </c>
      <c r="F29" s="787">
        <v>4.7786099999999996</v>
      </c>
      <c r="G29" s="787">
        <v>32.246740000000003</v>
      </c>
      <c r="H29" s="787">
        <v>197</v>
      </c>
      <c r="I29" s="787">
        <v>4.35501</v>
      </c>
      <c r="J29" s="787">
        <v>48.87679</v>
      </c>
      <c r="K29" s="787">
        <v>56</v>
      </c>
      <c r="L29" s="787">
        <v>1.18441</v>
      </c>
      <c r="M29" s="787">
        <v>18.04937</v>
      </c>
      <c r="N29" s="102">
        <f t="shared" si="0"/>
        <v>503</v>
      </c>
      <c r="O29" s="788">
        <f t="shared" si="0"/>
        <v>11.122199999999999</v>
      </c>
      <c r="P29" s="788">
        <f t="shared" si="0"/>
        <v>102.34689999999999</v>
      </c>
    </row>
    <row r="30" spans="1:16" ht="60">
      <c r="A30" s="786" t="s">
        <v>1131</v>
      </c>
      <c r="B30" s="787">
        <v>27</v>
      </c>
      <c r="C30" s="787">
        <v>0.65790000000000004</v>
      </c>
      <c r="D30" s="787">
        <v>2.38144</v>
      </c>
      <c r="E30" s="787">
        <v>193</v>
      </c>
      <c r="F30" s="787">
        <v>4.3381699999999999</v>
      </c>
      <c r="G30" s="787">
        <v>22.03556</v>
      </c>
      <c r="H30" s="787">
        <v>183</v>
      </c>
      <c r="I30" s="787">
        <v>3.5928499999999999</v>
      </c>
      <c r="J30" s="787">
        <v>34.607489999999999</v>
      </c>
      <c r="K30" s="787">
        <v>36</v>
      </c>
      <c r="L30" s="787">
        <v>0.68069000000000002</v>
      </c>
      <c r="M30" s="787">
        <v>10.080640000000001</v>
      </c>
      <c r="N30" s="102">
        <f t="shared" si="0"/>
        <v>439</v>
      </c>
      <c r="O30" s="788">
        <f t="shared" si="0"/>
        <v>9.2696100000000001</v>
      </c>
      <c r="P30" s="788">
        <f t="shared" si="0"/>
        <v>69.105130000000003</v>
      </c>
    </row>
    <row r="31" spans="1:16" ht="60">
      <c r="A31" s="786" t="s">
        <v>1132</v>
      </c>
      <c r="B31" s="787">
        <v>0</v>
      </c>
      <c r="C31" s="787">
        <v>0</v>
      </c>
      <c r="D31" s="787">
        <v>0</v>
      </c>
      <c r="E31" s="787">
        <v>40</v>
      </c>
      <c r="F31" s="787">
        <v>1.04881</v>
      </c>
      <c r="G31" s="787">
        <v>5.3289600000000004</v>
      </c>
      <c r="H31" s="787">
        <v>246</v>
      </c>
      <c r="I31" s="787">
        <v>5.4897799999999997</v>
      </c>
      <c r="J31" s="787">
        <v>65.555520000000001</v>
      </c>
      <c r="K31" s="787">
        <v>98</v>
      </c>
      <c r="L31" s="787">
        <v>2.0172699999999999</v>
      </c>
      <c r="M31" s="787">
        <v>28.056380000000001</v>
      </c>
      <c r="N31" s="102">
        <f t="shared" si="0"/>
        <v>384</v>
      </c>
      <c r="O31" s="788">
        <f t="shared" si="0"/>
        <v>8.5558599999999991</v>
      </c>
      <c r="P31" s="788">
        <f t="shared" si="0"/>
        <v>98.940860000000001</v>
      </c>
    </row>
    <row r="32" spans="1:16" ht="30">
      <c r="A32" s="786" t="s">
        <v>1133</v>
      </c>
      <c r="B32" s="787">
        <v>108</v>
      </c>
      <c r="C32" s="787">
        <v>2.4126400000000001</v>
      </c>
      <c r="D32" s="787">
        <v>7.2980299999999998</v>
      </c>
      <c r="E32" s="787">
        <v>169</v>
      </c>
      <c r="F32" s="787">
        <v>3.9555799999999999</v>
      </c>
      <c r="G32" s="787">
        <v>16.878799999999998</v>
      </c>
      <c r="H32" s="787">
        <v>92</v>
      </c>
      <c r="I32" s="787">
        <v>1.87005</v>
      </c>
      <c r="J32" s="787">
        <v>11.68709</v>
      </c>
      <c r="K32" s="787">
        <v>11</v>
      </c>
      <c r="L32" s="787">
        <v>0.18869</v>
      </c>
      <c r="M32" s="787">
        <v>1.36917</v>
      </c>
      <c r="N32" s="102">
        <f t="shared" si="0"/>
        <v>380</v>
      </c>
      <c r="O32" s="788">
        <f t="shared" si="0"/>
        <v>8.4269599999999993</v>
      </c>
      <c r="P32" s="788">
        <f t="shared" si="0"/>
        <v>37.233089999999997</v>
      </c>
    </row>
    <row r="33" spans="1:16" ht="60">
      <c r="A33" s="786" t="s">
        <v>1134</v>
      </c>
      <c r="B33" s="787">
        <v>120</v>
      </c>
      <c r="C33" s="787">
        <v>2.1136300000000001</v>
      </c>
      <c r="D33" s="787">
        <v>5.8658000000000001</v>
      </c>
      <c r="E33" s="787">
        <v>226</v>
      </c>
      <c r="F33" s="787">
        <v>4.3864099999999997</v>
      </c>
      <c r="G33" s="787">
        <v>12.601150000000001</v>
      </c>
      <c r="H33" s="787">
        <v>27</v>
      </c>
      <c r="I33" s="787">
        <v>0.43231000000000003</v>
      </c>
      <c r="J33" s="787">
        <v>2.2338</v>
      </c>
      <c r="K33" s="787">
        <v>0</v>
      </c>
      <c r="L33" s="787">
        <v>0</v>
      </c>
      <c r="M33" s="787">
        <v>0</v>
      </c>
      <c r="N33" s="102">
        <f t="shared" si="0"/>
        <v>373</v>
      </c>
      <c r="O33" s="788">
        <f t="shared" si="0"/>
        <v>6.9323500000000005</v>
      </c>
      <c r="P33" s="788">
        <f t="shared" si="0"/>
        <v>20.700749999999999</v>
      </c>
    </row>
    <row r="34" spans="1:16" ht="45">
      <c r="A34" s="786" t="s">
        <v>1135</v>
      </c>
      <c r="B34" s="787">
        <v>29</v>
      </c>
      <c r="C34" s="787">
        <v>0.57582999999999995</v>
      </c>
      <c r="D34" s="787">
        <v>1.7872399999999999</v>
      </c>
      <c r="E34" s="787">
        <v>159</v>
      </c>
      <c r="F34" s="787">
        <v>3.4853900000000002</v>
      </c>
      <c r="G34" s="787">
        <v>14.38551</v>
      </c>
      <c r="H34" s="787">
        <v>143</v>
      </c>
      <c r="I34" s="787">
        <v>3.0165199999999999</v>
      </c>
      <c r="J34" s="787">
        <v>29.563749999999999</v>
      </c>
      <c r="K34" s="787">
        <v>41</v>
      </c>
      <c r="L34" s="787">
        <v>0.85270000000000001</v>
      </c>
      <c r="M34" s="787">
        <v>13.606310000000001</v>
      </c>
      <c r="N34" s="102">
        <f t="shared" si="0"/>
        <v>372</v>
      </c>
      <c r="O34" s="788">
        <f t="shared" si="0"/>
        <v>7.9304400000000008</v>
      </c>
      <c r="P34" s="788">
        <f t="shared" si="0"/>
        <v>59.34281</v>
      </c>
    </row>
    <row r="35" spans="1:16" ht="30">
      <c r="A35" s="786" t="s">
        <v>561</v>
      </c>
      <c r="B35" s="787">
        <v>63</v>
      </c>
      <c r="C35" s="787">
        <v>1.27393</v>
      </c>
      <c r="D35" s="787">
        <v>5.0632700000000002</v>
      </c>
      <c r="E35" s="787">
        <v>125</v>
      </c>
      <c r="F35" s="787">
        <v>2.9956700000000001</v>
      </c>
      <c r="G35" s="787">
        <v>18.88871</v>
      </c>
      <c r="H35" s="787">
        <v>128</v>
      </c>
      <c r="I35" s="787">
        <v>2.8173499999999998</v>
      </c>
      <c r="J35" s="787">
        <v>36.229210000000002</v>
      </c>
      <c r="K35" s="787">
        <v>44</v>
      </c>
      <c r="L35" s="787">
        <v>0.96833000000000002</v>
      </c>
      <c r="M35" s="787">
        <v>17.274750000000001</v>
      </c>
      <c r="N35" s="102">
        <f t="shared" si="0"/>
        <v>360</v>
      </c>
      <c r="O35" s="788">
        <f t="shared" si="0"/>
        <v>8.0552799999999998</v>
      </c>
      <c r="P35" s="788">
        <f t="shared" si="0"/>
        <v>77.455939999999998</v>
      </c>
    </row>
    <row r="36" spans="1:16" ht="30">
      <c r="A36" s="786" t="s">
        <v>224</v>
      </c>
      <c r="B36" s="787">
        <v>47</v>
      </c>
      <c r="C36" s="787">
        <v>0.98629999999999995</v>
      </c>
      <c r="D36" s="787">
        <v>4.3277099999999997</v>
      </c>
      <c r="E36" s="787">
        <v>142</v>
      </c>
      <c r="F36" s="787">
        <v>3.0642800000000001</v>
      </c>
      <c r="G36" s="787">
        <v>18.56767</v>
      </c>
      <c r="H36" s="787">
        <v>116</v>
      </c>
      <c r="I36" s="787">
        <v>2.46373</v>
      </c>
      <c r="J36" s="787">
        <v>26.881900000000002</v>
      </c>
      <c r="K36" s="787">
        <v>30</v>
      </c>
      <c r="L36" s="787">
        <v>0.60560000000000003</v>
      </c>
      <c r="M36" s="787">
        <v>11.32335</v>
      </c>
      <c r="N36" s="102">
        <f t="shared" ref="N36:P67" si="1">B36+E36+H36+K36</f>
        <v>335</v>
      </c>
      <c r="O36" s="788">
        <f t="shared" si="1"/>
        <v>7.11991</v>
      </c>
      <c r="P36" s="788">
        <f t="shared" si="1"/>
        <v>61.100630000000002</v>
      </c>
    </row>
    <row r="37" spans="1:16" ht="45">
      <c r="A37" s="786" t="s">
        <v>1136</v>
      </c>
      <c r="B37" s="787">
        <v>6</v>
      </c>
      <c r="C37" s="787">
        <v>0.15861</v>
      </c>
      <c r="D37" s="787">
        <v>1.0788899999999999</v>
      </c>
      <c r="E37" s="787">
        <v>52</v>
      </c>
      <c r="F37" s="787">
        <v>1.3002</v>
      </c>
      <c r="G37" s="787">
        <v>9.8931400000000007</v>
      </c>
      <c r="H37" s="787">
        <v>188</v>
      </c>
      <c r="I37" s="787">
        <v>4.0559200000000004</v>
      </c>
      <c r="J37" s="787">
        <v>52.507210000000001</v>
      </c>
      <c r="K37" s="787">
        <v>66</v>
      </c>
      <c r="L37" s="787">
        <v>1.40811</v>
      </c>
      <c r="M37" s="787">
        <v>24.22052</v>
      </c>
      <c r="N37" s="102">
        <f t="shared" si="1"/>
        <v>312</v>
      </c>
      <c r="O37" s="788">
        <f t="shared" si="1"/>
        <v>6.9228399999999999</v>
      </c>
      <c r="P37" s="788">
        <f t="shared" si="1"/>
        <v>87.699759999999998</v>
      </c>
    </row>
    <row r="38" spans="1:16" ht="30">
      <c r="A38" s="786" t="s">
        <v>369</v>
      </c>
      <c r="B38" s="787">
        <v>62</v>
      </c>
      <c r="C38" s="787">
        <v>1.3831500000000001</v>
      </c>
      <c r="D38" s="787">
        <v>3.9886300000000001</v>
      </c>
      <c r="E38" s="787">
        <v>147</v>
      </c>
      <c r="F38" s="787">
        <v>3.4238400000000002</v>
      </c>
      <c r="G38" s="787">
        <v>14.05219</v>
      </c>
      <c r="H38" s="787">
        <v>76</v>
      </c>
      <c r="I38" s="787">
        <v>1.4099699999999999</v>
      </c>
      <c r="J38" s="787">
        <v>8.3949499999999997</v>
      </c>
      <c r="K38" s="787">
        <v>13</v>
      </c>
      <c r="L38" s="787">
        <v>0.28670000000000001</v>
      </c>
      <c r="M38" s="787">
        <v>1.9548000000000001</v>
      </c>
      <c r="N38" s="102">
        <f t="shared" si="1"/>
        <v>298</v>
      </c>
      <c r="O38" s="788">
        <f t="shared" si="1"/>
        <v>6.50366</v>
      </c>
      <c r="P38" s="788">
        <f t="shared" si="1"/>
        <v>28.390569999999997</v>
      </c>
    </row>
    <row r="39" spans="1:16" ht="60">
      <c r="A39" s="786" t="s">
        <v>1137</v>
      </c>
      <c r="B39" s="787">
        <v>72</v>
      </c>
      <c r="C39" s="787">
        <v>1.4424300000000001</v>
      </c>
      <c r="D39" s="787">
        <v>6.1725000000000003</v>
      </c>
      <c r="E39" s="787">
        <v>180</v>
      </c>
      <c r="F39" s="787">
        <v>4.0438700000000001</v>
      </c>
      <c r="G39" s="787">
        <v>22.424399999999999</v>
      </c>
      <c r="H39" s="787">
        <v>42</v>
      </c>
      <c r="I39" s="787">
        <v>0.87314999999999998</v>
      </c>
      <c r="J39" s="787">
        <v>9.6325000000000003</v>
      </c>
      <c r="K39" s="787">
        <v>0</v>
      </c>
      <c r="L39" s="787">
        <v>0</v>
      </c>
      <c r="M39" s="787">
        <v>0</v>
      </c>
      <c r="N39" s="102">
        <f t="shared" si="1"/>
        <v>294</v>
      </c>
      <c r="O39" s="788">
        <f t="shared" si="1"/>
        <v>6.3594499999999998</v>
      </c>
      <c r="P39" s="788">
        <f t="shared" si="1"/>
        <v>38.229399999999998</v>
      </c>
    </row>
    <row r="40" spans="1:16" ht="45">
      <c r="A40" s="786" t="s">
        <v>1138</v>
      </c>
      <c r="B40" s="787">
        <v>64</v>
      </c>
      <c r="C40" s="787">
        <v>1.26868</v>
      </c>
      <c r="D40" s="787">
        <v>3.7071100000000001</v>
      </c>
      <c r="E40" s="787">
        <v>116</v>
      </c>
      <c r="F40" s="787">
        <v>2.3431299999999999</v>
      </c>
      <c r="G40" s="787">
        <v>8.3901500000000002</v>
      </c>
      <c r="H40" s="787">
        <v>93</v>
      </c>
      <c r="I40" s="787">
        <v>1.7358100000000001</v>
      </c>
      <c r="J40" s="787">
        <v>13.278180000000001</v>
      </c>
      <c r="K40" s="787">
        <v>12</v>
      </c>
      <c r="L40" s="787">
        <v>0.19614999999999999</v>
      </c>
      <c r="M40" s="787">
        <v>2.3008199999999999</v>
      </c>
      <c r="N40" s="102">
        <f t="shared" si="1"/>
        <v>285</v>
      </c>
      <c r="O40" s="788">
        <f t="shared" si="1"/>
        <v>5.5437700000000003</v>
      </c>
      <c r="P40" s="788">
        <f t="shared" si="1"/>
        <v>27.676259999999999</v>
      </c>
    </row>
    <row r="41" spans="1:16" ht="45">
      <c r="A41" s="786" t="s">
        <v>1139</v>
      </c>
      <c r="B41" s="787">
        <v>10</v>
      </c>
      <c r="C41" s="787">
        <v>0.19478000000000001</v>
      </c>
      <c r="D41" s="787">
        <v>0.73951999999999996</v>
      </c>
      <c r="E41" s="787">
        <v>68</v>
      </c>
      <c r="F41" s="787">
        <v>1.5603199999999999</v>
      </c>
      <c r="G41" s="787">
        <v>8.7222899999999992</v>
      </c>
      <c r="H41" s="787">
        <v>70</v>
      </c>
      <c r="I41" s="787">
        <v>1.53434</v>
      </c>
      <c r="J41" s="787">
        <v>15.670540000000001</v>
      </c>
      <c r="K41" s="787">
        <v>32</v>
      </c>
      <c r="L41" s="787">
        <v>0.72036</v>
      </c>
      <c r="M41" s="787">
        <v>11.38387</v>
      </c>
      <c r="N41" s="102">
        <f t="shared" si="1"/>
        <v>180</v>
      </c>
      <c r="O41" s="788">
        <f t="shared" si="1"/>
        <v>4.0098000000000003</v>
      </c>
      <c r="P41" s="788">
        <f t="shared" si="1"/>
        <v>36.516220000000004</v>
      </c>
    </row>
    <row r="42" spans="1:16" ht="30">
      <c r="A42" s="786" t="s">
        <v>220</v>
      </c>
      <c r="B42" s="787">
        <v>1</v>
      </c>
      <c r="C42" s="787">
        <v>2.2020000000000001E-2</v>
      </c>
      <c r="D42" s="787">
        <v>0.06</v>
      </c>
      <c r="E42" s="787">
        <v>18</v>
      </c>
      <c r="F42" s="787">
        <v>0.38929000000000002</v>
      </c>
      <c r="G42" s="787">
        <v>2.0535600000000001</v>
      </c>
      <c r="H42" s="787">
        <v>77</v>
      </c>
      <c r="I42" s="787">
        <v>1.7216899999999999</v>
      </c>
      <c r="J42" s="787">
        <v>16.207719999999998</v>
      </c>
      <c r="K42" s="787">
        <v>75</v>
      </c>
      <c r="L42" s="787">
        <v>1.5805499999999999</v>
      </c>
      <c r="M42" s="787">
        <v>23.81738</v>
      </c>
      <c r="N42" s="102">
        <f t="shared" si="1"/>
        <v>171</v>
      </c>
      <c r="O42" s="788">
        <f t="shared" si="1"/>
        <v>3.7135499999999997</v>
      </c>
      <c r="P42" s="788">
        <f t="shared" si="1"/>
        <v>42.138660000000002</v>
      </c>
    </row>
    <row r="43" spans="1:16" ht="60">
      <c r="A43" s="786" t="s">
        <v>1140</v>
      </c>
      <c r="B43" s="787">
        <v>25</v>
      </c>
      <c r="C43" s="787">
        <v>0.53771999999999998</v>
      </c>
      <c r="D43" s="787">
        <v>1.89354</v>
      </c>
      <c r="E43" s="787">
        <v>117</v>
      </c>
      <c r="F43" s="787">
        <v>2.6734200000000001</v>
      </c>
      <c r="G43" s="787">
        <v>15.75436</v>
      </c>
      <c r="H43" s="787">
        <v>19</v>
      </c>
      <c r="I43" s="787">
        <v>0.36814999999999998</v>
      </c>
      <c r="J43" s="787">
        <v>3.28627</v>
      </c>
      <c r="K43" s="787">
        <v>5</v>
      </c>
      <c r="L43" s="787">
        <v>0.10016</v>
      </c>
      <c r="M43" s="787">
        <v>1.1254999999999999</v>
      </c>
      <c r="N43" s="102">
        <f t="shared" si="1"/>
        <v>166</v>
      </c>
      <c r="O43" s="788">
        <f t="shared" si="1"/>
        <v>3.6794500000000001</v>
      </c>
      <c r="P43" s="788">
        <f t="shared" si="1"/>
        <v>22.059670000000001</v>
      </c>
    </row>
    <row r="44" spans="1:16" ht="75">
      <c r="A44" s="786" t="s">
        <v>1141</v>
      </c>
      <c r="B44" s="787">
        <v>34</v>
      </c>
      <c r="C44" s="787">
        <v>0.73973999999999995</v>
      </c>
      <c r="D44" s="787">
        <v>2.2656000000000001</v>
      </c>
      <c r="E44" s="787">
        <v>90</v>
      </c>
      <c r="F44" s="787">
        <v>1.86351</v>
      </c>
      <c r="G44" s="787">
        <v>8.5068000000000001</v>
      </c>
      <c r="H44" s="787">
        <v>37</v>
      </c>
      <c r="I44" s="787">
        <v>0.78324000000000005</v>
      </c>
      <c r="J44" s="787">
        <v>6.8479999999999999</v>
      </c>
      <c r="K44" s="787">
        <v>1</v>
      </c>
      <c r="L44" s="787">
        <v>2.3019999999999999E-2</v>
      </c>
      <c r="M44" s="787">
        <v>0.25</v>
      </c>
      <c r="N44" s="102">
        <f t="shared" si="1"/>
        <v>162</v>
      </c>
      <c r="O44" s="788">
        <f t="shared" si="1"/>
        <v>3.40951</v>
      </c>
      <c r="P44" s="788">
        <f t="shared" si="1"/>
        <v>17.8704</v>
      </c>
    </row>
    <row r="45" spans="1:16" ht="45">
      <c r="A45" s="786" t="s">
        <v>1142</v>
      </c>
      <c r="B45" s="787">
        <v>60</v>
      </c>
      <c r="C45" s="787">
        <v>1.0239100000000001</v>
      </c>
      <c r="D45" s="787">
        <v>2.6119500000000002</v>
      </c>
      <c r="E45" s="787">
        <v>68</v>
      </c>
      <c r="F45" s="787">
        <v>1.3805499999999999</v>
      </c>
      <c r="G45" s="787">
        <v>4.97119</v>
      </c>
      <c r="H45" s="787">
        <v>25</v>
      </c>
      <c r="I45" s="787">
        <v>0.47375</v>
      </c>
      <c r="J45" s="787">
        <v>3.3121</v>
      </c>
      <c r="K45" s="787">
        <v>0</v>
      </c>
      <c r="L45" s="787">
        <v>0</v>
      </c>
      <c r="M45" s="787">
        <v>0</v>
      </c>
      <c r="N45" s="102">
        <f t="shared" si="1"/>
        <v>153</v>
      </c>
      <c r="O45" s="788">
        <f t="shared" si="1"/>
        <v>2.8782100000000002</v>
      </c>
      <c r="P45" s="788">
        <f t="shared" si="1"/>
        <v>10.895240000000001</v>
      </c>
    </row>
    <row r="46" spans="1:16" ht="30">
      <c r="A46" s="786" t="s">
        <v>1143</v>
      </c>
      <c r="B46" s="787">
        <v>1</v>
      </c>
      <c r="C46" s="787">
        <v>2.673E-2</v>
      </c>
      <c r="D46" s="787">
        <v>0.21</v>
      </c>
      <c r="E46" s="787">
        <v>53</v>
      </c>
      <c r="F46" s="787">
        <v>1.1761299999999999</v>
      </c>
      <c r="G46" s="787">
        <v>7.1112000000000002</v>
      </c>
      <c r="H46" s="787">
        <v>79</v>
      </c>
      <c r="I46" s="787">
        <v>1.6376599999999999</v>
      </c>
      <c r="J46" s="787">
        <v>20.66075</v>
      </c>
      <c r="K46" s="787">
        <v>20</v>
      </c>
      <c r="L46" s="787">
        <v>0.42009999999999997</v>
      </c>
      <c r="M46" s="787">
        <v>6.8493700000000004</v>
      </c>
      <c r="N46" s="102">
        <f t="shared" si="1"/>
        <v>153</v>
      </c>
      <c r="O46" s="788">
        <f t="shared" si="1"/>
        <v>3.2606199999999999</v>
      </c>
      <c r="P46" s="788">
        <f t="shared" si="1"/>
        <v>34.831320000000005</v>
      </c>
    </row>
    <row r="47" spans="1:16" ht="45">
      <c r="A47" s="786" t="s">
        <v>228</v>
      </c>
      <c r="B47" s="787">
        <v>16</v>
      </c>
      <c r="C47" s="787">
        <v>0.25878000000000001</v>
      </c>
      <c r="D47" s="787">
        <v>0.82799999999999996</v>
      </c>
      <c r="E47" s="787">
        <v>67</v>
      </c>
      <c r="F47" s="787">
        <v>1.3229200000000001</v>
      </c>
      <c r="G47" s="787">
        <v>6.6180199999999996</v>
      </c>
      <c r="H47" s="787">
        <v>36</v>
      </c>
      <c r="I47" s="787">
        <v>0.66896</v>
      </c>
      <c r="J47" s="787">
        <v>6.8523300000000003</v>
      </c>
      <c r="K47" s="787">
        <v>8</v>
      </c>
      <c r="L47" s="787">
        <v>0.18257999999999999</v>
      </c>
      <c r="M47" s="787">
        <v>2.4550800000000002</v>
      </c>
      <c r="N47" s="102">
        <f t="shared" si="1"/>
        <v>127</v>
      </c>
      <c r="O47" s="788">
        <f t="shared" si="1"/>
        <v>2.4332400000000001</v>
      </c>
      <c r="P47" s="788">
        <f t="shared" si="1"/>
        <v>16.753429999999998</v>
      </c>
    </row>
    <row r="48" spans="1:16" ht="30">
      <c r="A48" s="786" t="s">
        <v>501</v>
      </c>
      <c r="B48" s="787">
        <v>29</v>
      </c>
      <c r="C48" s="787">
        <v>0.73236000000000001</v>
      </c>
      <c r="D48" s="787">
        <v>2.1246399999999999</v>
      </c>
      <c r="E48" s="787">
        <v>69</v>
      </c>
      <c r="F48" s="787">
        <v>1.67378</v>
      </c>
      <c r="G48" s="787">
        <v>6.1979199999999999</v>
      </c>
      <c r="H48" s="787">
        <v>25</v>
      </c>
      <c r="I48" s="787">
        <v>0.52205000000000001</v>
      </c>
      <c r="J48" s="787">
        <v>4.8935899999999997</v>
      </c>
      <c r="K48" s="787">
        <v>4</v>
      </c>
      <c r="L48" s="787">
        <v>9.2060000000000003E-2</v>
      </c>
      <c r="M48" s="787">
        <v>1.4420200000000001</v>
      </c>
      <c r="N48" s="102">
        <f t="shared" si="1"/>
        <v>127</v>
      </c>
      <c r="O48" s="788">
        <f t="shared" si="1"/>
        <v>3.0202500000000003</v>
      </c>
      <c r="P48" s="788">
        <f t="shared" si="1"/>
        <v>14.658169999999998</v>
      </c>
    </row>
    <row r="49" spans="1:16" ht="45">
      <c r="A49" s="786" t="s">
        <v>1144</v>
      </c>
      <c r="B49" s="787">
        <v>9</v>
      </c>
      <c r="C49" s="787">
        <v>0.21440999999999999</v>
      </c>
      <c r="D49" s="787">
        <v>0.76749999999999996</v>
      </c>
      <c r="E49" s="787">
        <v>55</v>
      </c>
      <c r="F49" s="787">
        <v>1.28796</v>
      </c>
      <c r="G49" s="787">
        <v>7.1589400000000003</v>
      </c>
      <c r="H49" s="787">
        <v>49</v>
      </c>
      <c r="I49" s="787">
        <v>1.0296799999999999</v>
      </c>
      <c r="J49" s="787">
        <v>11.27408</v>
      </c>
      <c r="K49" s="787">
        <v>5</v>
      </c>
      <c r="L49" s="787">
        <v>9.6769999999999995E-2</v>
      </c>
      <c r="M49" s="787">
        <v>1.69825</v>
      </c>
      <c r="N49" s="102">
        <f t="shared" si="1"/>
        <v>118</v>
      </c>
      <c r="O49" s="788">
        <f t="shared" si="1"/>
        <v>2.6288199999999997</v>
      </c>
      <c r="P49" s="788">
        <f t="shared" si="1"/>
        <v>20.898770000000003</v>
      </c>
    </row>
    <row r="50" spans="1:16" ht="45">
      <c r="A50" s="786" t="s">
        <v>226</v>
      </c>
      <c r="B50" s="787">
        <v>2</v>
      </c>
      <c r="C50" s="787">
        <v>4.8480000000000002E-2</v>
      </c>
      <c r="D50" s="787">
        <v>0.36780000000000002</v>
      </c>
      <c r="E50" s="787">
        <v>50</v>
      </c>
      <c r="F50" s="787">
        <v>1.2764200000000001</v>
      </c>
      <c r="G50" s="787">
        <v>8.4207999999999998</v>
      </c>
      <c r="H50" s="787">
        <v>48</v>
      </c>
      <c r="I50" s="787">
        <v>1.08243</v>
      </c>
      <c r="J50" s="787">
        <v>12.34374</v>
      </c>
      <c r="K50" s="787">
        <v>9</v>
      </c>
      <c r="L50" s="787">
        <v>0.18556</v>
      </c>
      <c r="M50" s="787">
        <v>2.7155100000000001</v>
      </c>
      <c r="N50" s="102">
        <f t="shared" si="1"/>
        <v>109</v>
      </c>
      <c r="O50" s="788">
        <f t="shared" si="1"/>
        <v>2.5928900000000001</v>
      </c>
      <c r="P50" s="788">
        <f t="shared" si="1"/>
        <v>23.847850000000001</v>
      </c>
    </row>
    <row r="51" spans="1:16" ht="180">
      <c r="A51" s="786" t="s">
        <v>1145</v>
      </c>
      <c r="B51" s="787">
        <v>36</v>
      </c>
      <c r="C51" s="787">
        <v>0.56860999999999995</v>
      </c>
      <c r="D51" s="787">
        <v>1.87094</v>
      </c>
      <c r="E51" s="787">
        <v>53</v>
      </c>
      <c r="F51" s="787">
        <v>1.05236</v>
      </c>
      <c r="G51" s="787">
        <v>5.2439799999999996</v>
      </c>
      <c r="H51" s="787">
        <v>7</v>
      </c>
      <c r="I51" s="787">
        <v>0.12902</v>
      </c>
      <c r="J51" s="787">
        <v>0.95352000000000003</v>
      </c>
      <c r="K51" s="787">
        <v>0</v>
      </c>
      <c r="L51" s="787">
        <v>0</v>
      </c>
      <c r="M51" s="787">
        <v>0</v>
      </c>
      <c r="N51" s="102">
        <f t="shared" si="1"/>
        <v>96</v>
      </c>
      <c r="O51" s="788">
        <f t="shared" si="1"/>
        <v>1.7499899999999997</v>
      </c>
      <c r="P51" s="788">
        <f t="shared" si="1"/>
        <v>8.0684399999999989</v>
      </c>
    </row>
    <row r="52" spans="1:16" ht="45">
      <c r="A52" s="786" t="s">
        <v>1146</v>
      </c>
      <c r="B52" s="787">
        <v>7</v>
      </c>
      <c r="C52" s="787">
        <v>0.17166000000000001</v>
      </c>
      <c r="D52" s="787">
        <v>0.70167999999999997</v>
      </c>
      <c r="E52" s="787">
        <v>51</v>
      </c>
      <c r="F52" s="787">
        <v>1.24092</v>
      </c>
      <c r="G52" s="787">
        <v>9.80274</v>
      </c>
      <c r="H52" s="787">
        <v>26</v>
      </c>
      <c r="I52" s="787">
        <v>0.54917000000000005</v>
      </c>
      <c r="J52" s="787">
        <v>6.2367800000000004</v>
      </c>
      <c r="K52" s="787">
        <v>7</v>
      </c>
      <c r="L52" s="787">
        <v>0.15711</v>
      </c>
      <c r="M52" s="787">
        <v>2.0074299999999998</v>
      </c>
      <c r="N52" s="102">
        <f t="shared" si="1"/>
        <v>91</v>
      </c>
      <c r="O52" s="788">
        <f t="shared" si="1"/>
        <v>2.1188599999999997</v>
      </c>
      <c r="P52" s="788">
        <f t="shared" si="1"/>
        <v>18.748629999999999</v>
      </c>
    </row>
    <row r="53" spans="1:16" ht="45">
      <c r="A53" s="786" t="s">
        <v>1147</v>
      </c>
      <c r="B53" s="787">
        <v>18</v>
      </c>
      <c r="C53" s="787">
        <v>0.38214999999999999</v>
      </c>
      <c r="D53" s="787">
        <v>1.4117999999999999</v>
      </c>
      <c r="E53" s="787">
        <v>43</v>
      </c>
      <c r="F53" s="787">
        <v>0.92391000000000001</v>
      </c>
      <c r="G53" s="787">
        <v>3.6354299999999999</v>
      </c>
      <c r="H53" s="787">
        <v>25</v>
      </c>
      <c r="I53" s="787">
        <v>0.49903999999999998</v>
      </c>
      <c r="J53" s="787">
        <v>4.4721200000000003</v>
      </c>
      <c r="K53" s="787">
        <v>3</v>
      </c>
      <c r="L53" s="787">
        <v>6.905E-2</v>
      </c>
      <c r="M53" s="787">
        <v>0.70699000000000001</v>
      </c>
      <c r="N53" s="102">
        <f t="shared" si="1"/>
        <v>89</v>
      </c>
      <c r="O53" s="788">
        <f t="shared" si="1"/>
        <v>1.87415</v>
      </c>
      <c r="P53" s="788">
        <f t="shared" si="1"/>
        <v>10.226339999999999</v>
      </c>
    </row>
    <row r="54" spans="1:16" ht="75">
      <c r="A54" s="786" t="s">
        <v>1148</v>
      </c>
      <c r="B54" s="787">
        <v>7</v>
      </c>
      <c r="C54" s="787">
        <v>0.12094000000000001</v>
      </c>
      <c r="D54" s="787">
        <v>0.35792000000000002</v>
      </c>
      <c r="E54" s="787">
        <v>46</v>
      </c>
      <c r="F54" s="787">
        <v>0.93154000000000003</v>
      </c>
      <c r="G54" s="787">
        <v>3.6837300000000002</v>
      </c>
      <c r="H54" s="787">
        <v>35</v>
      </c>
      <c r="I54" s="787">
        <v>0.6472</v>
      </c>
      <c r="J54" s="787">
        <v>4.4036</v>
      </c>
      <c r="K54" s="787">
        <v>0</v>
      </c>
      <c r="L54" s="787">
        <v>0</v>
      </c>
      <c r="M54" s="787">
        <v>0</v>
      </c>
      <c r="N54" s="102">
        <f t="shared" si="1"/>
        <v>88</v>
      </c>
      <c r="O54" s="788">
        <f t="shared" si="1"/>
        <v>1.6996800000000001</v>
      </c>
      <c r="P54" s="788">
        <f t="shared" si="1"/>
        <v>8.4452500000000015</v>
      </c>
    </row>
    <row r="55" spans="1:16" ht="30">
      <c r="A55" s="786" t="s">
        <v>1149</v>
      </c>
      <c r="B55" s="787">
        <v>1</v>
      </c>
      <c r="C55" s="787">
        <v>2.673E-2</v>
      </c>
      <c r="D55" s="787">
        <v>9.2999999999999999E-2</v>
      </c>
      <c r="E55" s="787">
        <v>26</v>
      </c>
      <c r="F55" s="787">
        <v>0.63668000000000002</v>
      </c>
      <c r="G55" s="787">
        <v>4.3980600000000001</v>
      </c>
      <c r="H55" s="787">
        <v>44</v>
      </c>
      <c r="I55" s="787">
        <v>0.96164000000000005</v>
      </c>
      <c r="J55" s="787">
        <v>12.535970000000001</v>
      </c>
      <c r="K55" s="787">
        <v>14</v>
      </c>
      <c r="L55" s="787">
        <v>0.27872000000000002</v>
      </c>
      <c r="M55" s="787">
        <v>4.87127</v>
      </c>
      <c r="N55" s="102">
        <f t="shared" si="1"/>
        <v>85</v>
      </c>
      <c r="O55" s="788">
        <f t="shared" si="1"/>
        <v>1.9037700000000002</v>
      </c>
      <c r="P55" s="788">
        <f t="shared" si="1"/>
        <v>21.898299999999999</v>
      </c>
    </row>
    <row r="56" spans="1:16" ht="45">
      <c r="A56" s="786" t="s">
        <v>229</v>
      </c>
      <c r="B56" s="787">
        <v>12</v>
      </c>
      <c r="C56" s="787">
        <v>0.24893000000000001</v>
      </c>
      <c r="D56" s="787">
        <v>0.72538000000000002</v>
      </c>
      <c r="E56" s="787">
        <v>28</v>
      </c>
      <c r="F56" s="787">
        <v>0.60802999999999996</v>
      </c>
      <c r="G56" s="787">
        <v>2.46679</v>
      </c>
      <c r="H56" s="787">
        <v>31</v>
      </c>
      <c r="I56" s="787">
        <v>0.68247999999999998</v>
      </c>
      <c r="J56" s="787">
        <v>7.80985</v>
      </c>
      <c r="K56" s="787">
        <v>9</v>
      </c>
      <c r="L56" s="787">
        <v>0.19452</v>
      </c>
      <c r="M56" s="787">
        <v>3.6869100000000001</v>
      </c>
      <c r="N56" s="102">
        <f t="shared" si="1"/>
        <v>80</v>
      </c>
      <c r="O56" s="788">
        <f t="shared" si="1"/>
        <v>1.7339599999999999</v>
      </c>
      <c r="P56" s="788">
        <f t="shared" si="1"/>
        <v>14.688929999999999</v>
      </c>
    </row>
    <row r="57" spans="1:16" ht="90">
      <c r="A57" s="786" t="s">
        <v>1150</v>
      </c>
      <c r="B57" s="787">
        <v>4</v>
      </c>
      <c r="C57" s="787">
        <v>7.6369999999999993E-2</v>
      </c>
      <c r="D57" s="787">
        <v>0.55500000000000005</v>
      </c>
      <c r="E57" s="787">
        <v>10</v>
      </c>
      <c r="F57" s="787">
        <v>0.23316999999999999</v>
      </c>
      <c r="G57" s="787">
        <v>1.1950000000000001</v>
      </c>
      <c r="H57" s="787">
        <v>50</v>
      </c>
      <c r="I57" s="787">
        <v>1.0412399999999999</v>
      </c>
      <c r="J57" s="787">
        <v>9.6579999999999995</v>
      </c>
      <c r="K57" s="787">
        <v>12</v>
      </c>
      <c r="L57" s="787">
        <v>0.23458999999999999</v>
      </c>
      <c r="M57" s="787">
        <v>3.0979999999999999</v>
      </c>
      <c r="N57" s="102">
        <f t="shared" si="1"/>
        <v>76</v>
      </c>
      <c r="O57" s="788">
        <f t="shared" si="1"/>
        <v>1.5853699999999999</v>
      </c>
      <c r="P57" s="788">
        <f t="shared" si="1"/>
        <v>14.506</v>
      </c>
    </row>
    <row r="58" spans="1:16" ht="30">
      <c r="A58" s="786" t="s">
        <v>1151</v>
      </c>
      <c r="B58" s="787">
        <v>5</v>
      </c>
      <c r="C58" s="787">
        <v>6.0740000000000002E-2</v>
      </c>
      <c r="D58" s="787">
        <v>0.20488000000000001</v>
      </c>
      <c r="E58" s="787">
        <v>12</v>
      </c>
      <c r="F58" s="787">
        <v>0.23369999999999999</v>
      </c>
      <c r="G58" s="787">
        <v>1.86476</v>
      </c>
      <c r="H58" s="787">
        <v>35</v>
      </c>
      <c r="I58" s="787">
        <v>0.70669000000000004</v>
      </c>
      <c r="J58" s="787">
        <v>11.348649999999999</v>
      </c>
      <c r="K58" s="787">
        <v>12</v>
      </c>
      <c r="L58" s="787">
        <v>0.26357000000000003</v>
      </c>
      <c r="M58" s="787">
        <v>4.9081700000000001</v>
      </c>
      <c r="N58" s="102">
        <f t="shared" si="1"/>
        <v>64</v>
      </c>
      <c r="O58" s="788">
        <f t="shared" si="1"/>
        <v>1.2647000000000002</v>
      </c>
      <c r="P58" s="788">
        <f t="shared" si="1"/>
        <v>18.326459999999997</v>
      </c>
    </row>
    <row r="59" spans="1:16" ht="90">
      <c r="A59" s="786" t="s">
        <v>1152</v>
      </c>
      <c r="B59" s="787">
        <v>10</v>
      </c>
      <c r="C59" s="787">
        <v>0.22850999999999999</v>
      </c>
      <c r="D59" s="787">
        <v>0.78176999999999996</v>
      </c>
      <c r="E59" s="787">
        <v>34</v>
      </c>
      <c r="F59" s="787">
        <v>0.74102000000000001</v>
      </c>
      <c r="G59" s="787">
        <v>4.0314100000000002</v>
      </c>
      <c r="H59" s="787">
        <v>19</v>
      </c>
      <c r="I59" s="787">
        <v>0.40311000000000002</v>
      </c>
      <c r="J59" s="787">
        <v>3.9397000000000002</v>
      </c>
      <c r="K59" s="787">
        <v>0</v>
      </c>
      <c r="L59" s="787">
        <v>0</v>
      </c>
      <c r="M59" s="787">
        <v>0</v>
      </c>
      <c r="N59" s="102">
        <f t="shared" si="1"/>
        <v>63</v>
      </c>
      <c r="O59" s="788">
        <f t="shared" si="1"/>
        <v>1.3726400000000001</v>
      </c>
      <c r="P59" s="788">
        <f t="shared" si="1"/>
        <v>8.7528800000000011</v>
      </c>
    </row>
    <row r="60" spans="1:16" ht="45">
      <c r="A60" s="786" t="s">
        <v>1153</v>
      </c>
      <c r="B60" s="787">
        <v>14</v>
      </c>
      <c r="C60" s="787">
        <v>0.31233</v>
      </c>
      <c r="D60" s="787">
        <v>1.00488</v>
      </c>
      <c r="E60" s="787">
        <v>19</v>
      </c>
      <c r="F60" s="787">
        <v>0.40679999999999999</v>
      </c>
      <c r="G60" s="787">
        <v>3.3014299999999999</v>
      </c>
      <c r="H60" s="787">
        <v>26</v>
      </c>
      <c r="I60" s="787">
        <v>0.57838999999999996</v>
      </c>
      <c r="J60" s="787">
        <v>8.1197400000000002</v>
      </c>
      <c r="K60" s="787">
        <v>2</v>
      </c>
      <c r="L60" s="787">
        <v>4.6030000000000001E-2</v>
      </c>
      <c r="M60" s="787">
        <v>0.72599999999999998</v>
      </c>
      <c r="N60" s="102">
        <f t="shared" si="1"/>
        <v>61</v>
      </c>
      <c r="O60" s="788">
        <f t="shared" si="1"/>
        <v>1.34355</v>
      </c>
      <c r="P60" s="788">
        <f t="shared" si="1"/>
        <v>13.152049999999999</v>
      </c>
    </row>
    <row r="61" spans="1:16" ht="45">
      <c r="A61" s="786" t="s">
        <v>1154</v>
      </c>
      <c r="B61" s="787">
        <v>8</v>
      </c>
      <c r="C61" s="787">
        <v>0.13139999999999999</v>
      </c>
      <c r="D61" s="787">
        <v>0.35310999999999998</v>
      </c>
      <c r="E61" s="787">
        <v>36</v>
      </c>
      <c r="F61" s="787">
        <v>0.69774999999999998</v>
      </c>
      <c r="G61" s="787">
        <v>2.5109499999999998</v>
      </c>
      <c r="H61" s="787">
        <v>13</v>
      </c>
      <c r="I61" s="787">
        <v>0.22283</v>
      </c>
      <c r="J61" s="787">
        <v>2.3868</v>
      </c>
      <c r="K61" s="787">
        <v>2</v>
      </c>
      <c r="L61" s="787">
        <v>3.8440000000000002E-2</v>
      </c>
      <c r="M61" s="787">
        <v>0.76400000000000001</v>
      </c>
      <c r="N61" s="102">
        <f t="shared" si="1"/>
        <v>59</v>
      </c>
      <c r="O61" s="788">
        <f t="shared" si="1"/>
        <v>1.0904199999999999</v>
      </c>
      <c r="P61" s="788">
        <f t="shared" si="1"/>
        <v>6.0148599999999997</v>
      </c>
    </row>
    <row r="62" spans="1:16" ht="45">
      <c r="A62" s="786" t="s">
        <v>1155</v>
      </c>
      <c r="B62" s="787">
        <v>6</v>
      </c>
      <c r="C62" s="787">
        <v>0.11574</v>
      </c>
      <c r="D62" s="787">
        <v>0.46079999999999999</v>
      </c>
      <c r="E62" s="787">
        <v>23</v>
      </c>
      <c r="F62" s="787">
        <v>0.53674999999999995</v>
      </c>
      <c r="G62" s="787">
        <v>2.6564299999999998</v>
      </c>
      <c r="H62" s="787">
        <v>17</v>
      </c>
      <c r="I62" s="787">
        <v>0.35389999999999999</v>
      </c>
      <c r="J62" s="787">
        <v>4.3906999999999998</v>
      </c>
      <c r="K62" s="787">
        <v>7</v>
      </c>
      <c r="L62" s="787">
        <v>0.13152</v>
      </c>
      <c r="M62" s="787">
        <v>1.64303</v>
      </c>
      <c r="N62" s="102">
        <f t="shared" si="1"/>
        <v>53</v>
      </c>
      <c r="O62" s="788">
        <f t="shared" si="1"/>
        <v>1.13791</v>
      </c>
      <c r="P62" s="788">
        <f t="shared" si="1"/>
        <v>9.1509599999999995</v>
      </c>
    </row>
    <row r="63" spans="1:16">
      <c r="A63" s="786" t="s">
        <v>231</v>
      </c>
      <c r="B63" s="787">
        <v>7</v>
      </c>
      <c r="C63" s="787">
        <v>0.14995</v>
      </c>
      <c r="D63" s="787">
        <v>0.4</v>
      </c>
      <c r="E63" s="787">
        <v>2</v>
      </c>
      <c r="F63" s="787">
        <v>5.3460000000000001E-2</v>
      </c>
      <c r="G63" s="787">
        <v>0.21124999999999999</v>
      </c>
      <c r="H63" s="787">
        <v>24</v>
      </c>
      <c r="I63" s="787">
        <v>0.54974000000000001</v>
      </c>
      <c r="J63" s="787">
        <v>6.9374700000000002</v>
      </c>
      <c r="K63" s="787">
        <v>14</v>
      </c>
      <c r="L63" s="787">
        <v>0.29679</v>
      </c>
      <c r="M63" s="787">
        <v>4.0050999999999997</v>
      </c>
      <c r="N63" s="102">
        <f t="shared" si="1"/>
        <v>47</v>
      </c>
      <c r="O63" s="788">
        <f t="shared" si="1"/>
        <v>1.0499399999999999</v>
      </c>
      <c r="P63" s="788">
        <f t="shared" si="1"/>
        <v>11.55382</v>
      </c>
    </row>
    <row r="64" spans="1:16" ht="45">
      <c r="A64" s="786" t="s">
        <v>1156</v>
      </c>
      <c r="B64" s="787">
        <v>3</v>
      </c>
      <c r="C64" s="787">
        <v>6.694E-2</v>
      </c>
      <c r="D64" s="787">
        <v>0.23719999999999999</v>
      </c>
      <c r="E64" s="787">
        <v>17</v>
      </c>
      <c r="F64" s="787">
        <v>0.40715000000000001</v>
      </c>
      <c r="G64" s="787">
        <v>3.28146</v>
      </c>
      <c r="H64" s="787">
        <v>22</v>
      </c>
      <c r="I64" s="787">
        <v>0.45921000000000001</v>
      </c>
      <c r="J64" s="787">
        <v>5.0339799999999997</v>
      </c>
      <c r="K64" s="787">
        <v>4</v>
      </c>
      <c r="L64" s="787">
        <v>8.4330000000000002E-2</v>
      </c>
      <c r="M64" s="787">
        <v>1.0551999999999999</v>
      </c>
      <c r="N64" s="102">
        <f t="shared" si="1"/>
        <v>46</v>
      </c>
      <c r="O64" s="788">
        <f t="shared" si="1"/>
        <v>1.01763</v>
      </c>
      <c r="P64" s="788">
        <f t="shared" si="1"/>
        <v>9.6078399999999995</v>
      </c>
    </row>
    <row r="65" spans="1:16" ht="75">
      <c r="A65" s="786" t="s">
        <v>1157</v>
      </c>
      <c r="B65" s="787">
        <v>4</v>
      </c>
      <c r="C65" s="787">
        <v>9.7489999999999993E-2</v>
      </c>
      <c r="D65" s="787">
        <v>0.4375</v>
      </c>
      <c r="E65" s="787">
        <v>18</v>
      </c>
      <c r="F65" s="787">
        <v>0.43430999999999997</v>
      </c>
      <c r="G65" s="787">
        <v>2.5798999999999999</v>
      </c>
      <c r="H65" s="787">
        <v>22</v>
      </c>
      <c r="I65" s="787">
        <v>0.48015999999999998</v>
      </c>
      <c r="J65" s="787">
        <v>5.2716599999999998</v>
      </c>
      <c r="K65" s="787">
        <v>2</v>
      </c>
      <c r="L65" s="787">
        <v>3.6999999999999998E-2</v>
      </c>
      <c r="M65" s="787">
        <v>0.31459999999999999</v>
      </c>
      <c r="N65" s="102">
        <f t="shared" si="1"/>
        <v>46</v>
      </c>
      <c r="O65" s="788">
        <f t="shared" si="1"/>
        <v>1.0489599999999999</v>
      </c>
      <c r="P65" s="788">
        <f t="shared" si="1"/>
        <v>8.6036599999999996</v>
      </c>
    </row>
    <row r="66" spans="1:16" ht="75">
      <c r="A66" s="786" t="s">
        <v>1158</v>
      </c>
      <c r="B66" s="787">
        <v>5</v>
      </c>
      <c r="C66" s="787">
        <v>0.11311</v>
      </c>
      <c r="D66" s="787">
        <v>0.51263999999999998</v>
      </c>
      <c r="E66" s="787">
        <v>18</v>
      </c>
      <c r="F66" s="787">
        <v>0.43978</v>
      </c>
      <c r="G66" s="787">
        <v>2.5420400000000001</v>
      </c>
      <c r="H66" s="787">
        <v>15</v>
      </c>
      <c r="I66" s="787">
        <v>0.30785000000000001</v>
      </c>
      <c r="J66" s="787">
        <v>3.3544499999999999</v>
      </c>
      <c r="K66" s="787">
        <v>2</v>
      </c>
      <c r="L66" s="787">
        <v>4.3119999999999999E-2</v>
      </c>
      <c r="M66" s="787">
        <v>0.55571999999999999</v>
      </c>
      <c r="N66" s="102">
        <f t="shared" si="1"/>
        <v>40</v>
      </c>
      <c r="O66" s="788">
        <f t="shared" si="1"/>
        <v>0.90386000000000011</v>
      </c>
      <c r="P66" s="788">
        <f t="shared" si="1"/>
        <v>6.9648500000000002</v>
      </c>
    </row>
    <row r="67" spans="1:16">
      <c r="A67" s="786" t="s">
        <v>1159</v>
      </c>
      <c r="B67" s="787">
        <v>9</v>
      </c>
      <c r="C67" s="787">
        <v>0.17973</v>
      </c>
      <c r="D67" s="787">
        <v>0.52347999999999995</v>
      </c>
      <c r="E67" s="787">
        <v>17</v>
      </c>
      <c r="F67" s="787">
        <v>0.41082999999999997</v>
      </c>
      <c r="G67" s="787">
        <v>2.18526</v>
      </c>
      <c r="H67" s="787">
        <v>13</v>
      </c>
      <c r="I67" s="787">
        <v>0.28560999999999998</v>
      </c>
      <c r="J67" s="787">
        <v>2.6019399999999999</v>
      </c>
      <c r="K67" s="787">
        <v>0</v>
      </c>
      <c r="L67" s="787">
        <v>0</v>
      </c>
      <c r="M67" s="787">
        <v>0</v>
      </c>
      <c r="N67" s="102">
        <f t="shared" si="1"/>
        <v>39</v>
      </c>
      <c r="O67" s="788">
        <f t="shared" si="1"/>
        <v>0.87616999999999989</v>
      </c>
      <c r="P67" s="788">
        <f t="shared" si="1"/>
        <v>5.3106799999999996</v>
      </c>
    </row>
    <row r="68" spans="1:16" ht="45">
      <c r="A68" s="786" t="s">
        <v>1160</v>
      </c>
      <c r="B68" s="787">
        <v>1</v>
      </c>
      <c r="C68" s="787">
        <v>2.196E-2</v>
      </c>
      <c r="D68" s="787">
        <v>6.0100000000000001E-2</v>
      </c>
      <c r="E68" s="787">
        <v>21</v>
      </c>
      <c r="F68" s="787">
        <v>0.48386000000000001</v>
      </c>
      <c r="G68" s="787">
        <v>1.8746700000000001</v>
      </c>
      <c r="H68" s="787">
        <v>11</v>
      </c>
      <c r="I68" s="787">
        <v>0.22589000000000001</v>
      </c>
      <c r="J68" s="787">
        <v>2.12</v>
      </c>
      <c r="K68" s="787">
        <v>5</v>
      </c>
      <c r="L68" s="787">
        <v>9.6829999999999999E-2</v>
      </c>
      <c r="M68" s="787">
        <v>0.75970000000000004</v>
      </c>
      <c r="N68" s="102">
        <f t="shared" ref="N68:P99" si="2">B68+E68+H68+K68</f>
        <v>38</v>
      </c>
      <c r="O68" s="788">
        <f t="shared" si="2"/>
        <v>0.82854000000000005</v>
      </c>
      <c r="P68" s="788">
        <f t="shared" si="2"/>
        <v>4.81447</v>
      </c>
    </row>
    <row r="69" spans="1:16" ht="75">
      <c r="A69" s="786" t="s">
        <v>1161</v>
      </c>
      <c r="B69" s="787">
        <v>4</v>
      </c>
      <c r="C69" s="787">
        <v>8.8719999999999993E-2</v>
      </c>
      <c r="D69" s="787">
        <v>0.35</v>
      </c>
      <c r="E69" s="787">
        <v>24</v>
      </c>
      <c r="F69" s="787">
        <v>0.59677000000000002</v>
      </c>
      <c r="G69" s="787">
        <v>3.3650000000000002</v>
      </c>
      <c r="H69" s="787">
        <v>4</v>
      </c>
      <c r="I69" s="787">
        <v>8.8800000000000004E-2</v>
      </c>
      <c r="J69" s="787">
        <v>0.79</v>
      </c>
      <c r="K69" s="787">
        <v>1</v>
      </c>
      <c r="L69" s="787">
        <v>2.299E-2</v>
      </c>
      <c r="M69" s="787">
        <v>0.13</v>
      </c>
      <c r="N69" s="102">
        <f t="shared" si="2"/>
        <v>33</v>
      </c>
      <c r="O69" s="788">
        <f t="shared" si="2"/>
        <v>0.79727999999999999</v>
      </c>
      <c r="P69" s="788">
        <f t="shared" si="2"/>
        <v>4.6350000000000007</v>
      </c>
    </row>
    <row r="70" spans="1:16" ht="90">
      <c r="A70" s="786" t="s">
        <v>1162</v>
      </c>
      <c r="B70" s="787">
        <v>7</v>
      </c>
      <c r="C70" s="787">
        <v>0.12861</v>
      </c>
      <c r="D70" s="787">
        <v>0.373</v>
      </c>
      <c r="E70" s="787">
        <v>19</v>
      </c>
      <c r="F70" s="787">
        <v>0.45466000000000001</v>
      </c>
      <c r="G70" s="787">
        <v>1.409</v>
      </c>
      <c r="H70" s="787">
        <v>6</v>
      </c>
      <c r="I70" s="787">
        <v>0.12406</v>
      </c>
      <c r="J70" s="787">
        <v>0.54500000000000004</v>
      </c>
      <c r="K70" s="787">
        <v>1</v>
      </c>
      <c r="L70" s="787">
        <v>1.426E-2</v>
      </c>
      <c r="M70" s="787">
        <v>0.12</v>
      </c>
      <c r="N70" s="102">
        <f t="shared" si="2"/>
        <v>33</v>
      </c>
      <c r="O70" s="788">
        <f t="shared" si="2"/>
        <v>0.72159000000000006</v>
      </c>
      <c r="P70" s="788">
        <f t="shared" si="2"/>
        <v>2.4470000000000001</v>
      </c>
    </row>
    <row r="71" spans="1:16" ht="45">
      <c r="A71" s="786" t="s">
        <v>556</v>
      </c>
      <c r="B71" s="787">
        <v>0</v>
      </c>
      <c r="C71" s="787">
        <v>0</v>
      </c>
      <c r="D71" s="787">
        <v>0</v>
      </c>
      <c r="E71" s="787">
        <v>1</v>
      </c>
      <c r="F71" s="787">
        <v>1.983E-2</v>
      </c>
      <c r="G71" s="787">
        <v>0.22</v>
      </c>
      <c r="H71" s="787">
        <v>13</v>
      </c>
      <c r="I71" s="787">
        <v>0.2873</v>
      </c>
      <c r="J71" s="787">
        <v>4.7797599999999996</v>
      </c>
      <c r="K71" s="787">
        <v>12</v>
      </c>
      <c r="L71" s="787">
        <v>0.24661</v>
      </c>
      <c r="M71" s="787">
        <v>4.6128099999999996</v>
      </c>
      <c r="N71" s="102">
        <f t="shared" si="2"/>
        <v>26</v>
      </c>
      <c r="O71" s="788">
        <f t="shared" si="2"/>
        <v>0.55374000000000001</v>
      </c>
      <c r="P71" s="788">
        <f t="shared" si="2"/>
        <v>9.6125699999999981</v>
      </c>
    </row>
    <row r="72" spans="1:16" ht="45">
      <c r="A72" s="786" t="s">
        <v>1163</v>
      </c>
      <c r="B72" s="787">
        <v>1</v>
      </c>
      <c r="C72" s="787">
        <v>2.673E-2</v>
      </c>
      <c r="D72" s="787">
        <v>0.3</v>
      </c>
      <c r="E72" s="787">
        <v>5</v>
      </c>
      <c r="F72" s="787">
        <v>0.13364000000000001</v>
      </c>
      <c r="G72" s="787">
        <v>1.5089999999999999</v>
      </c>
      <c r="H72" s="787">
        <v>13</v>
      </c>
      <c r="I72" s="787">
        <v>0.30558999999999997</v>
      </c>
      <c r="J72" s="787">
        <v>3.9198599999999999</v>
      </c>
      <c r="K72" s="787">
        <v>7</v>
      </c>
      <c r="L72" s="787">
        <v>0.16111</v>
      </c>
      <c r="M72" s="787">
        <v>2.5070800000000002</v>
      </c>
      <c r="N72" s="102">
        <f t="shared" si="2"/>
        <v>26</v>
      </c>
      <c r="O72" s="788">
        <f t="shared" si="2"/>
        <v>0.62707000000000002</v>
      </c>
      <c r="P72" s="788">
        <f t="shared" si="2"/>
        <v>8.2359399999999994</v>
      </c>
    </row>
    <row r="73" spans="1:16" ht="30">
      <c r="A73" s="786" t="s">
        <v>1164</v>
      </c>
      <c r="B73" s="787">
        <v>4</v>
      </c>
      <c r="C73" s="787">
        <v>9.2999999999999999E-2</v>
      </c>
      <c r="D73" s="787">
        <v>0.47199999999999998</v>
      </c>
      <c r="E73" s="787">
        <v>9</v>
      </c>
      <c r="F73" s="787">
        <v>0.20676</v>
      </c>
      <c r="G73" s="787">
        <v>1.3644099999999999</v>
      </c>
      <c r="H73" s="787">
        <v>11</v>
      </c>
      <c r="I73" s="787">
        <v>0.25036999999999998</v>
      </c>
      <c r="J73" s="787">
        <v>3.7114400000000001</v>
      </c>
      <c r="K73" s="787">
        <v>1</v>
      </c>
      <c r="L73" s="787">
        <v>2.3019999999999999E-2</v>
      </c>
      <c r="M73" s="787">
        <v>0.436</v>
      </c>
      <c r="N73" s="102">
        <f t="shared" si="2"/>
        <v>25</v>
      </c>
      <c r="O73" s="788">
        <f t="shared" si="2"/>
        <v>0.57315000000000005</v>
      </c>
      <c r="P73" s="788">
        <f t="shared" si="2"/>
        <v>5.9838500000000003</v>
      </c>
    </row>
    <row r="74" spans="1:16" ht="60">
      <c r="A74" s="786" t="s">
        <v>363</v>
      </c>
      <c r="B74" s="787">
        <v>9</v>
      </c>
      <c r="C74" s="787">
        <v>0.1507</v>
      </c>
      <c r="D74" s="787">
        <v>0.55642000000000003</v>
      </c>
      <c r="E74" s="787">
        <v>15</v>
      </c>
      <c r="F74" s="787">
        <v>0.31936999999999999</v>
      </c>
      <c r="G74" s="787">
        <v>2.3079999999999998</v>
      </c>
      <c r="H74" s="787">
        <v>0</v>
      </c>
      <c r="I74" s="787">
        <v>0</v>
      </c>
      <c r="J74" s="787">
        <v>0</v>
      </c>
      <c r="K74" s="787">
        <v>0</v>
      </c>
      <c r="L74" s="787">
        <v>0</v>
      </c>
      <c r="M74" s="787">
        <v>0</v>
      </c>
      <c r="N74" s="102">
        <f t="shared" si="2"/>
        <v>24</v>
      </c>
      <c r="O74" s="788">
        <f t="shared" si="2"/>
        <v>0.47006999999999999</v>
      </c>
      <c r="P74" s="788">
        <f t="shared" si="2"/>
        <v>2.86442</v>
      </c>
    </row>
    <row r="75" spans="1:16" ht="30">
      <c r="A75" s="786" t="s">
        <v>365</v>
      </c>
      <c r="B75" s="787">
        <v>5</v>
      </c>
      <c r="C75" s="787">
        <v>0.10204000000000001</v>
      </c>
      <c r="D75" s="787">
        <v>0.33700000000000002</v>
      </c>
      <c r="E75" s="787">
        <v>10</v>
      </c>
      <c r="F75" s="787">
        <v>0.21210999999999999</v>
      </c>
      <c r="G75" s="787">
        <v>0.98890999999999996</v>
      </c>
      <c r="H75" s="787">
        <v>6</v>
      </c>
      <c r="I75" s="787">
        <v>8.1100000000000005E-2</v>
      </c>
      <c r="J75" s="787">
        <v>0.71099999999999997</v>
      </c>
      <c r="K75" s="787">
        <v>2</v>
      </c>
      <c r="L75" s="787">
        <v>4.6030000000000001E-2</v>
      </c>
      <c r="M75" s="787">
        <v>0.85</v>
      </c>
      <c r="N75" s="102">
        <f t="shared" si="2"/>
        <v>23</v>
      </c>
      <c r="O75" s="788">
        <f t="shared" si="2"/>
        <v>0.44128000000000001</v>
      </c>
      <c r="P75" s="788">
        <f t="shared" si="2"/>
        <v>2.8869099999999999</v>
      </c>
    </row>
    <row r="76" spans="1:16" ht="60">
      <c r="A76" s="786" t="s">
        <v>1165</v>
      </c>
      <c r="B76" s="787">
        <v>1</v>
      </c>
      <c r="C76" s="787">
        <v>5.9899999999999997E-3</v>
      </c>
      <c r="D76" s="787">
        <v>2.9899999999999999E-2</v>
      </c>
      <c r="E76" s="787">
        <v>14</v>
      </c>
      <c r="F76" s="787">
        <v>0.1837</v>
      </c>
      <c r="G76" s="787">
        <v>1.03935</v>
      </c>
      <c r="H76" s="787">
        <v>7</v>
      </c>
      <c r="I76" s="787">
        <v>9.7610000000000002E-2</v>
      </c>
      <c r="J76" s="787">
        <v>0.98556999999999995</v>
      </c>
      <c r="K76" s="787">
        <v>1</v>
      </c>
      <c r="L76" s="787">
        <v>1.072E-2</v>
      </c>
      <c r="M76" s="787">
        <v>0.2</v>
      </c>
      <c r="N76" s="102">
        <f t="shared" si="2"/>
        <v>23</v>
      </c>
      <c r="O76" s="788">
        <f t="shared" si="2"/>
        <v>0.29802000000000001</v>
      </c>
      <c r="P76" s="788">
        <f t="shared" si="2"/>
        <v>2.25482</v>
      </c>
    </row>
    <row r="77" spans="1:16" ht="30">
      <c r="A77" s="786" t="s">
        <v>1166</v>
      </c>
      <c r="B77" s="787">
        <v>0</v>
      </c>
      <c r="C77" s="787">
        <v>0</v>
      </c>
      <c r="D77" s="787">
        <v>0</v>
      </c>
      <c r="E77" s="787">
        <v>7</v>
      </c>
      <c r="F77" s="787">
        <v>0.18149999999999999</v>
      </c>
      <c r="G77" s="787">
        <v>1.74431</v>
      </c>
      <c r="H77" s="787">
        <v>13</v>
      </c>
      <c r="I77" s="787">
        <v>0.25459999999999999</v>
      </c>
      <c r="J77" s="787">
        <v>3.0313300000000001</v>
      </c>
      <c r="K77" s="787">
        <v>2</v>
      </c>
      <c r="L77" s="787">
        <v>3.6700000000000003E-2</v>
      </c>
      <c r="M77" s="787">
        <v>0.52580000000000005</v>
      </c>
      <c r="N77" s="102">
        <f t="shared" si="2"/>
        <v>22</v>
      </c>
      <c r="O77" s="788">
        <f t="shared" si="2"/>
        <v>0.4728</v>
      </c>
      <c r="P77" s="788">
        <f t="shared" si="2"/>
        <v>5.3014400000000004</v>
      </c>
    </row>
    <row r="78" spans="1:16" ht="60">
      <c r="A78" s="786" t="s">
        <v>1167</v>
      </c>
      <c r="B78" s="787">
        <v>1</v>
      </c>
      <c r="C78" s="787">
        <v>2.673E-2</v>
      </c>
      <c r="D78" s="787">
        <v>0.15</v>
      </c>
      <c r="E78" s="787">
        <v>14</v>
      </c>
      <c r="F78" s="787">
        <v>0.34698000000000001</v>
      </c>
      <c r="G78" s="787">
        <v>2.3254999999999999</v>
      </c>
      <c r="H78" s="787">
        <v>4</v>
      </c>
      <c r="I78" s="787">
        <v>8.412E-2</v>
      </c>
      <c r="J78" s="787">
        <v>0.70499999999999996</v>
      </c>
      <c r="K78" s="787">
        <v>0</v>
      </c>
      <c r="L78" s="787">
        <v>0</v>
      </c>
      <c r="M78" s="787">
        <v>0</v>
      </c>
      <c r="N78" s="102">
        <f t="shared" si="2"/>
        <v>19</v>
      </c>
      <c r="O78" s="788">
        <f t="shared" si="2"/>
        <v>0.45782999999999996</v>
      </c>
      <c r="P78" s="788">
        <f t="shared" si="2"/>
        <v>3.1804999999999999</v>
      </c>
    </row>
    <row r="79" spans="1:16" ht="30">
      <c r="A79" s="786" t="s">
        <v>1168</v>
      </c>
      <c r="B79" s="787">
        <v>0</v>
      </c>
      <c r="C79" s="787">
        <v>0</v>
      </c>
      <c r="D79" s="787">
        <v>0</v>
      </c>
      <c r="E79" s="787">
        <v>2</v>
      </c>
      <c r="F79" s="787">
        <v>5.3460000000000001E-2</v>
      </c>
      <c r="G79" s="787">
        <v>0.26500000000000001</v>
      </c>
      <c r="H79" s="787">
        <v>13</v>
      </c>
      <c r="I79" s="787">
        <v>0.29143999999999998</v>
      </c>
      <c r="J79" s="787">
        <v>3.6136200000000001</v>
      </c>
      <c r="K79" s="787">
        <v>4</v>
      </c>
      <c r="L79" s="787">
        <v>8.2350000000000007E-2</v>
      </c>
      <c r="M79" s="787">
        <v>1.036</v>
      </c>
      <c r="N79" s="102">
        <f t="shared" si="2"/>
        <v>19</v>
      </c>
      <c r="O79" s="788">
        <f t="shared" si="2"/>
        <v>0.42725000000000002</v>
      </c>
      <c r="P79" s="788">
        <f t="shared" si="2"/>
        <v>4.9146200000000002</v>
      </c>
    </row>
    <row r="80" spans="1:16" ht="30">
      <c r="A80" s="786" t="s">
        <v>1169</v>
      </c>
      <c r="B80" s="787">
        <v>0</v>
      </c>
      <c r="C80" s="787">
        <v>0</v>
      </c>
      <c r="D80" s="787">
        <v>0</v>
      </c>
      <c r="E80" s="787">
        <v>14</v>
      </c>
      <c r="F80" s="787">
        <v>0.33796999999999999</v>
      </c>
      <c r="G80" s="787">
        <v>1.84683</v>
      </c>
      <c r="H80" s="787">
        <v>2</v>
      </c>
      <c r="I80" s="787">
        <v>3.4819999999999997E-2</v>
      </c>
      <c r="J80" s="787">
        <v>0.45080999999999999</v>
      </c>
      <c r="K80" s="787">
        <v>1</v>
      </c>
      <c r="L80" s="787">
        <v>1.915E-2</v>
      </c>
      <c r="M80" s="787">
        <v>0.1575</v>
      </c>
      <c r="N80" s="102">
        <f t="shared" si="2"/>
        <v>17</v>
      </c>
      <c r="O80" s="788">
        <f t="shared" si="2"/>
        <v>0.39194000000000001</v>
      </c>
      <c r="P80" s="788">
        <f t="shared" si="2"/>
        <v>2.4551400000000001</v>
      </c>
    </row>
    <row r="81" spans="1:16" ht="30">
      <c r="A81" s="786" t="s">
        <v>1170</v>
      </c>
      <c r="B81" s="787">
        <v>3</v>
      </c>
      <c r="C81" s="787">
        <v>3.7409999999999999E-2</v>
      </c>
      <c r="D81" s="787">
        <v>0.13500000000000001</v>
      </c>
      <c r="E81" s="787">
        <v>11</v>
      </c>
      <c r="F81" s="787">
        <v>0.24210000000000001</v>
      </c>
      <c r="G81" s="787">
        <v>1</v>
      </c>
      <c r="H81" s="787">
        <v>2</v>
      </c>
      <c r="I81" s="787">
        <v>3.814E-2</v>
      </c>
      <c r="J81" s="787">
        <v>0.2</v>
      </c>
      <c r="K81" s="787">
        <v>1</v>
      </c>
      <c r="L81" s="787">
        <v>2.3019999999999999E-2</v>
      </c>
      <c r="M81" s="787">
        <v>0.42</v>
      </c>
      <c r="N81" s="102">
        <f t="shared" si="2"/>
        <v>17</v>
      </c>
      <c r="O81" s="788">
        <f t="shared" si="2"/>
        <v>0.34067000000000003</v>
      </c>
      <c r="P81" s="788">
        <f t="shared" si="2"/>
        <v>1.7549999999999999</v>
      </c>
    </row>
    <row r="82" spans="1:16" ht="30">
      <c r="A82" s="786" t="s">
        <v>999</v>
      </c>
      <c r="B82" s="787">
        <v>0</v>
      </c>
      <c r="C82" s="787">
        <v>0</v>
      </c>
      <c r="D82" s="787">
        <v>0</v>
      </c>
      <c r="E82" s="787">
        <v>4</v>
      </c>
      <c r="F82" s="787">
        <v>7.6039999999999996E-2</v>
      </c>
      <c r="G82" s="787">
        <v>1.1599999999999999</v>
      </c>
      <c r="H82" s="787">
        <v>13</v>
      </c>
      <c r="I82" s="787">
        <v>0.21869</v>
      </c>
      <c r="J82" s="787">
        <v>3.6070000000000002</v>
      </c>
      <c r="K82" s="787">
        <v>0</v>
      </c>
      <c r="L82" s="787">
        <v>0</v>
      </c>
      <c r="M82" s="787">
        <v>0</v>
      </c>
      <c r="N82" s="102">
        <f t="shared" si="2"/>
        <v>17</v>
      </c>
      <c r="O82" s="788">
        <f t="shared" si="2"/>
        <v>0.29472999999999999</v>
      </c>
      <c r="P82" s="788">
        <f t="shared" si="2"/>
        <v>4.7670000000000003</v>
      </c>
    </row>
    <row r="83" spans="1:16" ht="75">
      <c r="A83" s="786" t="s">
        <v>1171</v>
      </c>
      <c r="B83" s="787">
        <v>3</v>
      </c>
      <c r="C83" s="787">
        <v>5.1150000000000001E-2</v>
      </c>
      <c r="D83" s="787">
        <v>0.15</v>
      </c>
      <c r="E83" s="787">
        <v>8</v>
      </c>
      <c r="F83" s="787">
        <v>0.17615</v>
      </c>
      <c r="G83" s="787">
        <v>0.67</v>
      </c>
      <c r="H83" s="787">
        <v>3</v>
      </c>
      <c r="I83" s="787">
        <v>5.1029999999999999E-2</v>
      </c>
      <c r="J83" s="787">
        <v>0.35499999999999998</v>
      </c>
      <c r="K83" s="787">
        <v>1</v>
      </c>
      <c r="L83" s="787">
        <v>1.5959999999999998E-2</v>
      </c>
      <c r="M83" s="787">
        <v>0.1</v>
      </c>
      <c r="N83" s="102">
        <f t="shared" si="2"/>
        <v>15</v>
      </c>
      <c r="O83" s="788">
        <f t="shared" si="2"/>
        <v>0.29429</v>
      </c>
      <c r="P83" s="788">
        <f t="shared" si="2"/>
        <v>1.2750000000000001</v>
      </c>
    </row>
    <row r="84" spans="1:16" ht="45">
      <c r="A84" s="786" t="s">
        <v>1172</v>
      </c>
      <c r="B84" s="787">
        <v>0</v>
      </c>
      <c r="C84" s="787">
        <v>0</v>
      </c>
      <c r="D84" s="787">
        <v>0</v>
      </c>
      <c r="E84" s="787">
        <v>1</v>
      </c>
      <c r="F84" s="787">
        <v>2.673E-2</v>
      </c>
      <c r="G84" s="787">
        <v>0.13</v>
      </c>
      <c r="H84" s="787">
        <v>9</v>
      </c>
      <c r="I84" s="787">
        <v>0.18926000000000001</v>
      </c>
      <c r="J84" s="787">
        <v>2.2239</v>
      </c>
      <c r="K84" s="787">
        <v>3</v>
      </c>
      <c r="L84" s="787">
        <v>6.905E-2</v>
      </c>
      <c r="M84" s="787">
        <v>1.0871500000000001</v>
      </c>
      <c r="N84" s="102">
        <f t="shared" si="2"/>
        <v>13</v>
      </c>
      <c r="O84" s="788">
        <f t="shared" si="2"/>
        <v>0.28504000000000002</v>
      </c>
      <c r="P84" s="788">
        <f t="shared" si="2"/>
        <v>3.4410499999999997</v>
      </c>
    </row>
    <row r="85" spans="1:16" ht="45">
      <c r="A85" s="786" t="s">
        <v>1173</v>
      </c>
      <c r="B85" s="787">
        <v>2</v>
      </c>
      <c r="C85" s="787">
        <v>3.1820000000000001E-2</v>
      </c>
      <c r="D85" s="787">
        <v>0.1</v>
      </c>
      <c r="E85" s="787">
        <v>10</v>
      </c>
      <c r="F85" s="787">
        <v>0.22417999999999999</v>
      </c>
      <c r="G85" s="787">
        <v>0.95099999999999996</v>
      </c>
      <c r="H85" s="787">
        <v>1</v>
      </c>
      <c r="I85" s="787">
        <v>2.351E-2</v>
      </c>
      <c r="J85" s="787">
        <v>0.26</v>
      </c>
      <c r="K85" s="787">
        <v>0</v>
      </c>
      <c r="L85" s="787">
        <v>0</v>
      </c>
      <c r="M85" s="787">
        <v>0</v>
      </c>
      <c r="N85" s="102">
        <f t="shared" si="2"/>
        <v>13</v>
      </c>
      <c r="O85" s="788">
        <f t="shared" si="2"/>
        <v>0.27950999999999998</v>
      </c>
      <c r="P85" s="788">
        <f t="shared" si="2"/>
        <v>1.3109999999999999</v>
      </c>
    </row>
    <row r="86" spans="1:16" ht="45">
      <c r="A86" s="786" t="s">
        <v>1174</v>
      </c>
      <c r="B86" s="787">
        <v>2</v>
      </c>
      <c r="C86" s="787">
        <v>3.5090000000000003E-2</v>
      </c>
      <c r="D86" s="787">
        <v>0.152</v>
      </c>
      <c r="E86" s="787">
        <v>5</v>
      </c>
      <c r="F86" s="787">
        <v>0.11366</v>
      </c>
      <c r="G86" s="787">
        <v>0.87450000000000006</v>
      </c>
      <c r="H86" s="787">
        <v>5</v>
      </c>
      <c r="I86" s="787">
        <v>0.10546</v>
      </c>
      <c r="J86" s="787">
        <v>1.2599</v>
      </c>
      <c r="K86" s="787">
        <v>0</v>
      </c>
      <c r="L86" s="787">
        <v>0</v>
      </c>
      <c r="M86" s="787">
        <v>0</v>
      </c>
      <c r="N86" s="102">
        <f t="shared" si="2"/>
        <v>12</v>
      </c>
      <c r="O86" s="788">
        <f t="shared" si="2"/>
        <v>0.25420999999999999</v>
      </c>
      <c r="P86" s="788">
        <f t="shared" si="2"/>
        <v>2.2864</v>
      </c>
    </row>
    <row r="87" spans="1:16" ht="45">
      <c r="A87" s="786" t="s">
        <v>1175</v>
      </c>
      <c r="B87" s="787">
        <v>0</v>
      </c>
      <c r="C87" s="787">
        <v>0</v>
      </c>
      <c r="D87" s="787">
        <v>0</v>
      </c>
      <c r="E87" s="787">
        <v>1</v>
      </c>
      <c r="F87" s="787">
        <v>2.673E-2</v>
      </c>
      <c r="G87" s="787">
        <v>0.29899999999999999</v>
      </c>
      <c r="H87" s="787">
        <v>8</v>
      </c>
      <c r="I87" s="787">
        <v>0.17204</v>
      </c>
      <c r="J87" s="787">
        <v>2.1989800000000002</v>
      </c>
      <c r="K87" s="787">
        <v>0</v>
      </c>
      <c r="L87" s="787">
        <v>0</v>
      </c>
      <c r="M87" s="787">
        <v>0</v>
      </c>
      <c r="N87" s="102">
        <f t="shared" si="2"/>
        <v>9</v>
      </c>
      <c r="O87" s="788">
        <f t="shared" si="2"/>
        <v>0.19877</v>
      </c>
      <c r="P87" s="788">
        <f t="shared" si="2"/>
        <v>2.4979800000000001</v>
      </c>
    </row>
    <row r="88" spans="1:16" ht="75">
      <c r="A88" s="786" t="s">
        <v>1176</v>
      </c>
      <c r="B88" s="787">
        <v>0</v>
      </c>
      <c r="C88" s="787">
        <v>0</v>
      </c>
      <c r="D88" s="787">
        <v>0</v>
      </c>
      <c r="E88" s="787">
        <v>3</v>
      </c>
      <c r="F88" s="787">
        <v>7.5469999999999995E-2</v>
      </c>
      <c r="G88" s="787">
        <v>0.41599999999999998</v>
      </c>
      <c r="H88" s="787">
        <v>5</v>
      </c>
      <c r="I88" s="787">
        <v>0.10446999999999999</v>
      </c>
      <c r="J88" s="787">
        <v>1.0694999999999999</v>
      </c>
      <c r="K88" s="787">
        <v>1</v>
      </c>
      <c r="L88" s="787">
        <v>1.426E-2</v>
      </c>
      <c r="M88" s="787">
        <v>0.14000000000000001</v>
      </c>
      <c r="N88" s="102">
        <f t="shared" si="2"/>
        <v>9</v>
      </c>
      <c r="O88" s="788">
        <f t="shared" si="2"/>
        <v>0.19419999999999998</v>
      </c>
      <c r="P88" s="788">
        <f t="shared" si="2"/>
        <v>1.6254999999999997</v>
      </c>
    </row>
    <row r="89" spans="1:16" ht="75">
      <c r="A89" s="786" t="s">
        <v>1177</v>
      </c>
      <c r="B89" s="787">
        <v>2</v>
      </c>
      <c r="C89" s="787">
        <v>4.1570000000000003E-2</v>
      </c>
      <c r="D89" s="787">
        <v>0.13974</v>
      </c>
      <c r="E89" s="787">
        <v>3</v>
      </c>
      <c r="F89" s="787">
        <v>4.7169999999999997E-2</v>
      </c>
      <c r="G89" s="787">
        <v>0.19936000000000001</v>
      </c>
      <c r="H89" s="787">
        <v>4</v>
      </c>
      <c r="I89" s="787">
        <v>9.0010000000000007E-2</v>
      </c>
      <c r="J89" s="787">
        <v>0.95784999999999998</v>
      </c>
      <c r="K89" s="787">
        <v>0</v>
      </c>
      <c r="L89" s="787">
        <v>0</v>
      </c>
      <c r="M89" s="787">
        <v>0</v>
      </c>
      <c r="N89" s="102">
        <f t="shared" si="2"/>
        <v>9</v>
      </c>
      <c r="O89" s="788">
        <f t="shared" si="2"/>
        <v>0.17875000000000002</v>
      </c>
      <c r="P89" s="788">
        <f t="shared" si="2"/>
        <v>1.29695</v>
      </c>
    </row>
    <row r="90" spans="1:16" ht="45">
      <c r="A90" s="786" t="s">
        <v>1178</v>
      </c>
      <c r="B90" s="787">
        <v>2</v>
      </c>
      <c r="C90" s="787">
        <v>4.8750000000000002E-2</v>
      </c>
      <c r="D90" s="787">
        <v>0.23749999999999999</v>
      </c>
      <c r="E90" s="787">
        <v>2</v>
      </c>
      <c r="F90" s="787">
        <v>4.2889999999999998E-2</v>
      </c>
      <c r="G90" s="787">
        <v>0.31950000000000001</v>
      </c>
      <c r="H90" s="787">
        <v>5</v>
      </c>
      <c r="I90" s="787">
        <v>0.10045</v>
      </c>
      <c r="J90" s="787">
        <v>0.89</v>
      </c>
      <c r="K90" s="787">
        <v>0</v>
      </c>
      <c r="L90" s="787">
        <v>0</v>
      </c>
      <c r="M90" s="787">
        <v>0</v>
      </c>
      <c r="N90" s="102">
        <f t="shared" si="2"/>
        <v>9</v>
      </c>
      <c r="O90" s="788">
        <f t="shared" si="2"/>
        <v>0.19208999999999998</v>
      </c>
      <c r="P90" s="788">
        <f t="shared" si="2"/>
        <v>1.4470000000000001</v>
      </c>
    </row>
    <row r="91" spans="1:16" ht="60">
      <c r="A91" s="786" t="s">
        <v>1179</v>
      </c>
      <c r="B91" s="787">
        <v>0</v>
      </c>
      <c r="C91" s="787">
        <v>0</v>
      </c>
      <c r="D91" s="787">
        <v>0</v>
      </c>
      <c r="E91" s="787">
        <v>6</v>
      </c>
      <c r="F91" s="787">
        <v>0.14108999999999999</v>
      </c>
      <c r="G91" s="787">
        <v>0.93489999999999995</v>
      </c>
      <c r="H91" s="787">
        <v>3</v>
      </c>
      <c r="I91" s="787">
        <v>6.019E-2</v>
      </c>
      <c r="J91" s="787">
        <v>0.62</v>
      </c>
      <c r="K91" s="787">
        <v>0</v>
      </c>
      <c r="L91" s="787">
        <v>0</v>
      </c>
      <c r="M91" s="787">
        <v>0</v>
      </c>
      <c r="N91" s="102">
        <f t="shared" si="2"/>
        <v>9</v>
      </c>
      <c r="O91" s="788">
        <f t="shared" si="2"/>
        <v>0.20127999999999999</v>
      </c>
      <c r="P91" s="788">
        <f t="shared" si="2"/>
        <v>1.5548999999999999</v>
      </c>
    </row>
    <row r="92" spans="1:16" ht="45">
      <c r="A92" s="786" t="s">
        <v>1180</v>
      </c>
      <c r="B92" s="787">
        <v>0</v>
      </c>
      <c r="C92" s="787">
        <v>0</v>
      </c>
      <c r="D92" s="787">
        <v>0</v>
      </c>
      <c r="E92" s="787">
        <v>1</v>
      </c>
      <c r="F92" s="787">
        <v>1.617E-2</v>
      </c>
      <c r="G92" s="787">
        <v>0.16800000000000001</v>
      </c>
      <c r="H92" s="787">
        <v>7</v>
      </c>
      <c r="I92" s="787">
        <v>0.16053000000000001</v>
      </c>
      <c r="J92" s="787">
        <v>1.762</v>
      </c>
      <c r="K92" s="787">
        <v>0</v>
      </c>
      <c r="L92" s="787">
        <v>0</v>
      </c>
      <c r="M92" s="787">
        <v>0</v>
      </c>
      <c r="N92" s="102">
        <f t="shared" si="2"/>
        <v>8</v>
      </c>
      <c r="O92" s="788">
        <f t="shared" si="2"/>
        <v>0.1767</v>
      </c>
      <c r="P92" s="788">
        <f t="shared" si="2"/>
        <v>1.93</v>
      </c>
    </row>
    <row r="93" spans="1:16" ht="45">
      <c r="A93" s="786" t="s">
        <v>1181</v>
      </c>
      <c r="B93" s="787">
        <v>2</v>
      </c>
      <c r="C93" s="787">
        <v>3.9149999999999997E-2</v>
      </c>
      <c r="D93" s="787">
        <v>0.10894</v>
      </c>
      <c r="E93" s="787">
        <v>5</v>
      </c>
      <c r="F93" s="787">
        <v>9.5960000000000004E-2</v>
      </c>
      <c r="G93" s="787">
        <v>0.41354000000000002</v>
      </c>
      <c r="H93" s="787">
        <v>0</v>
      </c>
      <c r="I93" s="787">
        <v>0</v>
      </c>
      <c r="J93" s="787">
        <v>0</v>
      </c>
      <c r="K93" s="787">
        <v>0</v>
      </c>
      <c r="L93" s="787">
        <v>0</v>
      </c>
      <c r="M93" s="787">
        <v>0</v>
      </c>
      <c r="N93" s="102">
        <f t="shared" si="2"/>
        <v>7</v>
      </c>
      <c r="O93" s="788">
        <f t="shared" si="2"/>
        <v>0.13511000000000001</v>
      </c>
      <c r="P93" s="788">
        <f t="shared" si="2"/>
        <v>0.52248000000000006</v>
      </c>
    </row>
    <row r="94" spans="1:16" ht="30">
      <c r="A94" s="786" t="s">
        <v>1182</v>
      </c>
      <c r="B94" s="787">
        <v>0</v>
      </c>
      <c r="C94" s="787">
        <v>0</v>
      </c>
      <c r="D94" s="787">
        <v>0</v>
      </c>
      <c r="E94" s="787">
        <v>2</v>
      </c>
      <c r="F94" s="787">
        <v>5.2449999999999997E-2</v>
      </c>
      <c r="G94" s="787">
        <v>0.28000000000000003</v>
      </c>
      <c r="H94" s="787">
        <v>4</v>
      </c>
      <c r="I94" s="787">
        <v>8.9090000000000003E-2</v>
      </c>
      <c r="J94" s="787">
        <v>1.379</v>
      </c>
      <c r="K94" s="787">
        <v>1</v>
      </c>
      <c r="L94" s="787">
        <v>2.3019999999999999E-2</v>
      </c>
      <c r="M94" s="787">
        <v>0.55000000000000004</v>
      </c>
      <c r="N94" s="102">
        <f t="shared" si="2"/>
        <v>7</v>
      </c>
      <c r="O94" s="788">
        <f t="shared" si="2"/>
        <v>0.16455999999999998</v>
      </c>
      <c r="P94" s="788">
        <f t="shared" si="2"/>
        <v>2.2090000000000001</v>
      </c>
    </row>
    <row r="95" spans="1:16" ht="30">
      <c r="A95" s="786" t="s">
        <v>1183</v>
      </c>
      <c r="B95" s="787">
        <v>0</v>
      </c>
      <c r="C95" s="787">
        <v>0</v>
      </c>
      <c r="D95" s="787">
        <v>0</v>
      </c>
      <c r="E95" s="787">
        <v>0</v>
      </c>
      <c r="F95" s="787">
        <v>0</v>
      </c>
      <c r="G95" s="787">
        <v>0</v>
      </c>
      <c r="H95" s="787">
        <v>5</v>
      </c>
      <c r="I95" s="787">
        <v>0.11749999999999999</v>
      </c>
      <c r="J95" s="787">
        <v>1.48638</v>
      </c>
      <c r="K95" s="787">
        <v>2</v>
      </c>
      <c r="L95" s="787">
        <v>4.5330000000000002E-2</v>
      </c>
      <c r="M95" s="787">
        <v>0.46004</v>
      </c>
      <c r="N95" s="102">
        <f t="shared" si="2"/>
        <v>7</v>
      </c>
      <c r="O95" s="788">
        <f t="shared" si="2"/>
        <v>0.16283</v>
      </c>
      <c r="P95" s="788">
        <f t="shared" si="2"/>
        <v>1.94642</v>
      </c>
    </row>
    <row r="96" spans="1:16" ht="30">
      <c r="A96" s="786" t="s">
        <v>1184</v>
      </c>
      <c r="B96" s="787">
        <v>0</v>
      </c>
      <c r="C96" s="787">
        <v>0</v>
      </c>
      <c r="D96" s="787">
        <v>0</v>
      </c>
      <c r="E96" s="787">
        <v>0</v>
      </c>
      <c r="F96" s="787">
        <v>0</v>
      </c>
      <c r="G96" s="787">
        <v>0</v>
      </c>
      <c r="H96" s="787">
        <v>3</v>
      </c>
      <c r="I96" s="787">
        <v>5.2670000000000002E-2</v>
      </c>
      <c r="J96" s="787">
        <v>0.54218</v>
      </c>
      <c r="K96" s="787">
        <v>4</v>
      </c>
      <c r="L96" s="787">
        <v>8.4379999999999997E-2</v>
      </c>
      <c r="M96" s="787">
        <v>1.2756400000000001</v>
      </c>
      <c r="N96" s="102">
        <f t="shared" si="2"/>
        <v>7</v>
      </c>
      <c r="O96" s="788">
        <f t="shared" si="2"/>
        <v>0.13705000000000001</v>
      </c>
      <c r="P96" s="788">
        <f t="shared" si="2"/>
        <v>1.8178200000000002</v>
      </c>
    </row>
    <row r="97" spans="1:16" ht="90">
      <c r="A97" s="786" t="s">
        <v>1185</v>
      </c>
      <c r="B97" s="787">
        <v>0</v>
      </c>
      <c r="C97" s="787">
        <v>0</v>
      </c>
      <c r="D97" s="787">
        <v>0</v>
      </c>
      <c r="E97" s="787">
        <v>4</v>
      </c>
      <c r="F97" s="787">
        <v>9.6350000000000005E-2</v>
      </c>
      <c r="G97" s="787">
        <v>0.9</v>
      </c>
      <c r="H97" s="787">
        <v>0</v>
      </c>
      <c r="I97" s="787">
        <v>0</v>
      </c>
      <c r="J97" s="787">
        <v>0</v>
      </c>
      <c r="K97" s="787">
        <v>2</v>
      </c>
      <c r="L97" s="787">
        <v>4.6030000000000001E-2</v>
      </c>
      <c r="M97" s="787">
        <v>0.84</v>
      </c>
      <c r="N97" s="102">
        <f t="shared" si="2"/>
        <v>6</v>
      </c>
      <c r="O97" s="788">
        <f t="shared" si="2"/>
        <v>0.14238000000000001</v>
      </c>
      <c r="P97" s="788">
        <f t="shared" si="2"/>
        <v>1.74</v>
      </c>
    </row>
    <row r="98" spans="1:16" ht="45">
      <c r="A98" s="786" t="s">
        <v>1186</v>
      </c>
      <c r="B98" s="787">
        <v>0</v>
      </c>
      <c r="C98" s="787">
        <v>0</v>
      </c>
      <c r="D98" s="787">
        <v>0</v>
      </c>
      <c r="E98" s="787">
        <v>1</v>
      </c>
      <c r="F98" s="787">
        <v>2.2020000000000001E-2</v>
      </c>
      <c r="G98" s="787">
        <v>9.5000000000000001E-2</v>
      </c>
      <c r="H98" s="787">
        <v>4</v>
      </c>
      <c r="I98" s="787">
        <v>7.1690000000000004E-2</v>
      </c>
      <c r="J98" s="787">
        <v>0.96299999999999997</v>
      </c>
      <c r="K98" s="787">
        <v>0</v>
      </c>
      <c r="L98" s="787">
        <v>0</v>
      </c>
      <c r="M98" s="787">
        <v>0</v>
      </c>
      <c r="N98" s="102">
        <f t="shared" si="2"/>
        <v>5</v>
      </c>
      <c r="O98" s="788">
        <f t="shared" si="2"/>
        <v>9.3710000000000002E-2</v>
      </c>
      <c r="P98" s="788">
        <f t="shared" si="2"/>
        <v>1.0580000000000001</v>
      </c>
    </row>
    <row r="99" spans="1:16" ht="90">
      <c r="A99" s="786" t="s">
        <v>1187</v>
      </c>
      <c r="B99" s="787">
        <v>1</v>
      </c>
      <c r="C99" s="787">
        <v>6.1399999999999996E-3</v>
      </c>
      <c r="D99" s="787">
        <v>3.5000000000000003E-2</v>
      </c>
      <c r="E99" s="787">
        <v>0</v>
      </c>
      <c r="F99" s="787">
        <v>0</v>
      </c>
      <c r="G99" s="787">
        <v>0</v>
      </c>
      <c r="H99" s="787">
        <v>2</v>
      </c>
      <c r="I99" s="787">
        <v>3.6569999999999998E-2</v>
      </c>
      <c r="J99" s="787">
        <v>0.19950000000000001</v>
      </c>
      <c r="K99" s="787">
        <v>2</v>
      </c>
      <c r="L99" s="787">
        <v>3.8309999999999997E-2</v>
      </c>
      <c r="M99" s="787">
        <v>0.31</v>
      </c>
      <c r="N99" s="102">
        <f t="shared" si="2"/>
        <v>5</v>
      </c>
      <c r="O99" s="788">
        <f t="shared" si="2"/>
        <v>8.1019999999999995E-2</v>
      </c>
      <c r="P99" s="788">
        <f t="shared" si="2"/>
        <v>0.54449999999999998</v>
      </c>
    </row>
    <row r="100" spans="1:16" ht="60">
      <c r="A100" s="786" t="s">
        <v>1188</v>
      </c>
      <c r="B100" s="787">
        <v>0</v>
      </c>
      <c r="C100" s="787">
        <v>0</v>
      </c>
      <c r="D100" s="787">
        <v>0</v>
      </c>
      <c r="E100" s="787">
        <v>4</v>
      </c>
      <c r="F100" s="787">
        <v>5.4059999999999997E-2</v>
      </c>
      <c r="G100" s="787">
        <v>0.24049999999999999</v>
      </c>
      <c r="H100" s="787">
        <v>0</v>
      </c>
      <c r="I100" s="787">
        <v>0</v>
      </c>
      <c r="J100" s="787">
        <v>0</v>
      </c>
      <c r="K100" s="787">
        <v>0</v>
      </c>
      <c r="L100" s="787">
        <v>0</v>
      </c>
      <c r="M100" s="787">
        <v>0</v>
      </c>
      <c r="N100" s="102">
        <f t="shared" ref="N100:P120" si="3">B100+E100+H100+K100</f>
        <v>4</v>
      </c>
      <c r="O100" s="788">
        <f t="shared" si="3"/>
        <v>5.4059999999999997E-2</v>
      </c>
      <c r="P100" s="788">
        <f t="shared" si="3"/>
        <v>0.24049999999999999</v>
      </c>
    </row>
    <row r="101" spans="1:16" ht="75">
      <c r="A101" s="786" t="s">
        <v>1189</v>
      </c>
      <c r="B101" s="787">
        <v>0</v>
      </c>
      <c r="C101" s="787">
        <v>0</v>
      </c>
      <c r="D101" s="787">
        <v>0</v>
      </c>
      <c r="E101" s="787">
        <v>2</v>
      </c>
      <c r="F101" s="787">
        <v>5.3460000000000001E-2</v>
      </c>
      <c r="G101" s="787">
        <v>0.30417</v>
      </c>
      <c r="H101" s="787">
        <v>1</v>
      </c>
      <c r="I101" s="787">
        <v>1.949E-2</v>
      </c>
      <c r="J101" s="787">
        <v>9.4909999999999994E-2</v>
      </c>
      <c r="K101" s="787">
        <v>1</v>
      </c>
      <c r="L101" s="787">
        <v>2.3019999999999999E-2</v>
      </c>
      <c r="M101" s="787">
        <v>0.34003</v>
      </c>
      <c r="N101" s="102">
        <f t="shared" si="3"/>
        <v>4</v>
      </c>
      <c r="O101" s="788">
        <f t="shared" si="3"/>
        <v>9.597E-2</v>
      </c>
      <c r="P101" s="788">
        <f t="shared" si="3"/>
        <v>0.73910999999999993</v>
      </c>
    </row>
    <row r="102" spans="1:16" ht="30">
      <c r="A102" s="786" t="s">
        <v>1183</v>
      </c>
      <c r="B102" s="787">
        <v>0</v>
      </c>
      <c r="C102" s="787">
        <v>0</v>
      </c>
      <c r="D102" s="787">
        <v>0</v>
      </c>
      <c r="E102" s="787">
        <v>1</v>
      </c>
      <c r="F102" s="787">
        <v>2.673E-2</v>
      </c>
      <c r="G102" s="787">
        <v>0.252</v>
      </c>
      <c r="H102" s="787">
        <v>1</v>
      </c>
      <c r="I102" s="787">
        <v>2.351E-2</v>
      </c>
      <c r="J102" s="787">
        <v>0.18889</v>
      </c>
      <c r="K102" s="787">
        <v>2</v>
      </c>
      <c r="L102" s="787">
        <v>4.6030000000000001E-2</v>
      </c>
      <c r="M102" s="787">
        <v>0.84899999999999998</v>
      </c>
      <c r="N102" s="102">
        <f t="shared" si="3"/>
        <v>4</v>
      </c>
      <c r="O102" s="788">
        <f t="shared" si="3"/>
        <v>9.6269999999999994E-2</v>
      </c>
      <c r="P102" s="788">
        <f t="shared" si="3"/>
        <v>1.28989</v>
      </c>
    </row>
    <row r="103" spans="1:16" ht="45">
      <c r="A103" s="786" t="s">
        <v>1190</v>
      </c>
      <c r="B103" s="787">
        <v>0</v>
      </c>
      <c r="C103" s="787">
        <v>0</v>
      </c>
      <c r="D103" s="787">
        <v>0</v>
      </c>
      <c r="E103" s="787">
        <v>2</v>
      </c>
      <c r="F103" s="787">
        <v>4.4040000000000003E-2</v>
      </c>
      <c r="G103" s="787">
        <v>0.20368</v>
      </c>
      <c r="H103" s="787">
        <v>1</v>
      </c>
      <c r="I103" s="787">
        <v>1.949E-2</v>
      </c>
      <c r="J103" s="787">
        <v>0.12323000000000001</v>
      </c>
      <c r="K103" s="787">
        <v>0</v>
      </c>
      <c r="L103" s="787">
        <v>0</v>
      </c>
      <c r="M103" s="787">
        <v>0</v>
      </c>
      <c r="N103" s="102">
        <f t="shared" si="3"/>
        <v>3</v>
      </c>
      <c r="O103" s="788">
        <f t="shared" si="3"/>
        <v>6.3530000000000003E-2</v>
      </c>
      <c r="P103" s="788">
        <f t="shared" si="3"/>
        <v>0.32691000000000003</v>
      </c>
    </row>
    <row r="104" spans="1:16" ht="45">
      <c r="A104" s="786" t="s">
        <v>1191</v>
      </c>
      <c r="B104" s="787">
        <v>3</v>
      </c>
      <c r="C104" s="787">
        <v>6.4299999999999996E-2</v>
      </c>
      <c r="D104" s="787">
        <v>0.1825</v>
      </c>
      <c r="E104" s="787">
        <v>0</v>
      </c>
      <c r="F104" s="787">
        <v>0</v>
      </c>
      <c r="G104" s="787">
        <v>0</v>
      </c>
      <c r="H104" s="787">
        <v>0</v>
      </c>
      <c r="I104" s="787">
        <v>0</v>
      </c>
      <c r="J104" s="787">
        <v>0</v>
      </c>
      <c r="K104" s="787">
        <v>0</v>
      </c>
      <c r="L104" s="787">
        <v>0</v>
      </c>
      <c r="M104" s="787">
        <v>0</v>
      </c>
      <c r="N104" s="102">
        <f t="shared" si="3"/>
        <v>3</v>
      </c>
      <c r="O104" s="788">
        <f t="shared" si="3"/>
        <v>6.4299999999999996E-2</v>
      </c>
      <c r="P104" s="788">
        <f t="shared" si="3"/>
        <v>0.1825</v>
      </c>
    </row>
    <row r="105" spans="1:16" ht="45">
      <c r="A105" s="786" t="s">
        <v>1192</v>
      </c>
      <c r="B105" s="787">
        <v>0</v>
      </c>
      <c r="C105" s="787">
        <v>0</v>
      </c>
      <c r="D105" s="787">
        <v>0</v>
      </c>
      <c r="E105" s="787">
        <v>3</v>
      </c>
      <c r="F105" s="787">
        <v>6.5769999999999995E-2</v>
      </c>
      <c r="G105" s="787">
        <v>0.215</v>
      </c>
      <c r="H105" s="787">
        <v>0</v>
      </c>
      <c r="I105" s="787">
        <v>0</v>
      </c>
      <c r="J105" s="787">
        <v>0</v>
      </c>
      <c r="K105" s="787">
        <v>0</v>
      </c>
      <c r="L105" s="787">
        <v>0</v>
      </c>
      <c r="M105" s="787">
        <v>0</v>
      </c>
      <c r="N105" s="102">
        <f t="shared" si="3"/>
        <v>3</v>
      </c>
      <c r="O105" s="788">
        <f t="shared" si="3"/>
        <v>6.5769999999999995E-2</v>
      </c>
      <c r="P105" s="788">
        <f t="shared" si="3"/>
        <v>0.215</v>
      </c>
    </row>
    <row r="106" spans="1:16" ht="45">
      <c r="A106" s="786" t="s">
        <v>1193</v>
      </c>
      <c r="B106" s="787">
        <v>0</v>
      </c>
      <c r="C106" s="787">
        <v>0</v>
      </c>
      <c r="D106" s="787">
        <v>0</v>
      </c>
      <c r="E106" s="787">
        <v>1</v>
      </c>
      <c r="F106" s="787">
        <v>2.673E-2</v>
      </c>
      <c r="G106" s="787">
        <v>0.154</v>
      </c>
      <c r="H106" s="787">
        <v>2</v>
      </c>
      <c r="I106" s="787">
        <v>4.7010000000000003E-2</v>
      </c>
      <c r="J106" s="787">
        <v>0.63392000000000004</v>
      </c>
      <c r="K106" s="787">
        <v>0</v>
      </c>
      <c r="L106" s="787">
        <v>0</v>
      </c>
      <c r="M106" s="787">
        <v>0</v>
      </c>
      <c r="N106" s="102">
        <f t="shared" si="3"/>
        <v>3</v>
      </c>
      <c r="O106" s="788">
        <f t="shared" si="3"/>
        <v>7.374E-2</v>
      </c>
      <c r="P106" s="788">
        <f t="shared" si="3"/>
        <v>0.78792000000000006</v>
      </c>
    </row>
    <row r="107" spans="1:16" ht="30">
      <c r="A107" s="786" t="s">
        <v>1194</v>
      </c>
      <c r="B107" s="787">
        <v>0</v>
      </c>
      <c r="C107" s="787">
        <v>0</v>
      </c>
      <c r="D107" s="787">
        <v>0</v>
      </c>
      <c r="E107" s="787">
        <v>0</v>
      </c>
      <c r="F107" s="787">
        <v>0</v>
      </c>
      <c r="G107" s="787">
        <v>0</v>
      </c>
      <c r="H107" s="787">
        <v>3</v>
      </c>
      <c r="I107" s="787">
        <v>7.0519999999999999E-2</v>
      </c>
      <c r="J107" s="787">
        <v>0.77349999999999997</v>
      </c>
      <c r="K107" s="787">
        <v>0</v>
      </c>
      <c r="L107" s="787">
        <v>0</v>
      </c>
      <c r="M107" s="787">
        <v>0</v>
      </c>
      <c r="N107" s="102">
        <f t="shared" si="3"/>
        <v>3</v>
      </c>
      <c r="O107" s="788">
        <f t="shared" si="3"/>
        <v>7.0519999999999999E-2</v>
      </c>
      <c r="P107" s="788">
        <f t="shared" si="3"/>
        <v>0.77349999999999997</v>
      </c>
    </row>
    <row r="108" spans="1:16" ht="30">
      <c r="A108" s="786" t="s">
        <v>1195</v>
      </c>
      <c r="B108" s="787">
        <v>0</v>
      </c>
      <c r="C108" s="787">
        <v>0</v>
      </c>
      <c r="D108" s="787">
        <v>0</v>
      </c>
      <c r="E108" s="787">
        <v>0</v>
      </c>
      <c r="F108" s="787">
        <v>0</v>
      </c>
      <c r="G108" s="787">
        <v>0</v>
      </c>
      <c r="H108" s="787">
        <v>1</v>
      </c>
      <c r="I108" s="787">
        <v>2.351E-2</v>
      </c>
      <c r="J108" s="787">
        <v>0.45600000000000002</v>
      </c>
      <c r="K108" s="787">
        <v>1</v>
      </c>
      <c r="L108" s="787">
        <v>2.3019999999999999E-2</v>
      </c>
      <c r="M108" s="787">
        <v>0.3</v>
      </c>
      <c r="N108" s="102">
        <f t="shared" si="3"/>
        <v>2</v>
      </c>
      <c r="O108" s="788">
        <f t="shared" si="3"/>
        <v>4.6530000000000002E-2</v>
      </c>
      <c r="P108" s="788">
        <f t="shared" si="3"/>
        <v>0.75600000000000001</v>
      </c>
    </row>
    <row r="109" spans="1:16" ht="45">
      <c r="A109" s="786" t="s">
        <v>1196</v>
      </c>
      <c r="B109" s="787">
        <v>0</v>
      </c>
      <c r="C109" s="787">
        <v>0</v>
      </c>
      <c r="D109" s="787">
        <v>0</v>
      </c>
      <c r="E109" s="787">
        <v>0</v>
      </c>
      <c r="F109" s="787">
        <v>0</v>
      </c>
      <c r="G109" s="787">
        <v>0</v>
      </c>
      <c r="H109" s="787">
        <v>2</v>
      </c>
      <c r="I109" s="787">
        <v>4.7010000000000003E-2</v>
      </c>
      <c r="J109" s="787">
        <v>0.32</v>
      </c>
      <c r="K109" s="787">
        <v>0</v>
      </c>
      <c r="L109" s="787">
        <v>0</v>
      </c>
      <c r="M109" s="787">
        <v>0</v>
      </c>
      <c r="N109" s="102">
        <f t="shared" si="3"/>
        <v>2</v>
      </c>
      <c r="O109" s="788">
        <f t="shared" si="3"/>
        <v>4.7010000000000003E-2</v>
      </c>
      <c r="P109" s="788">
        <f t="shared" si="3"/>
        <v>0.32</v>
      </c>
    </row>
    <row r="110" spans="1:16" ht="45">
      <c r="A110" s="786" t="s">
        <v>1197</v>
      </c>
      <c r="B110" s="787">
        <v>0</v>
      </c>
      <c r="C110" s="787">
        <v>0</v>
      </c>
      <c r="D110" s="787">
        <v>0</v>
      </c>
      <c r="E110" s="787">
        <v>0</v>
      </c>
      <c r="F110" s="787">
        <v>0</v>
      </c>
      <c r="G110" s="787">
        <v>0</v>
      </c>
      <c r="H110" s="787">
        <v>1</v>
      </c>
      <c r="I110" s="787">
        <v>2.351E-2</v>
      </c>
      <c r="J110" s="787">
        <v>0.22592999999999999</v>
      </c>
      <c r="K110" s="787">
        <v>0</v>
      </c>
      <c r="L110" s="787">
        <v>0</v>
      </c>
      <c r="M110" s="787">
        <v>0</v>
      </c>
      <c r="N110" s="102">
        <f t="shared" si="3"/>
        <v>1</v>
      </c>
      <c r="O110" s="788">
        <f t="shared" si="3"/>
        <v>2.351E-2</v>
      </c>
      <c r="P110" s="788">
        <f t="shared" si="3"/>
        <v>0.22592999999999999</v>
      </c>
    </row>
    <row r="111" spans="1:16" ht="45">
      <c r="A111" s="786" t="s">
        <v>1198</v>
      </c>
      <c r="B111" s="787">
        <v>0</v>
      </c>
      <c r="C111" s="787">
        <v>0</v>
      </c>
      <c r="D111" s="787">
        <v>0</v>
      </c>
      <c r="E111" s="787">
        <v>0</v>
      </c>
      <c r="F111" s="787">
        <v>0</v>
      </c>
      <c r="G111" s="787">
        <v>0</v>
      </c>
      <c r="H111" s="787">
        <v>1</v>
      </c>
      <c r="I111" s="787">
        <v>1.619E-2</v>
      </c>
      <c r="J111" s="787">
        <v>7.1999999999999995E-2</v>
      </c>
      <c r="K111" s="787">
        <v>0</v>
      </c>
      <c r="L111" s="787">
        <v>0</v>
      </c>
      <c r="M111" s="787">
        <v>0</v>
      </c>
      <c r="N111" s="102">
        <f t="shared" si="3"/>
        <v>1</v>
      </c>
      <c r="O111" s="788">
        <f t="shared" si="3"/>
        <v>1.619E-2</v>
      </c>
      <c r="P111" s="788">
        <f t="shared" si="3"/>
        <v>7.1999999999999995E-2</v>
      </c>
    </row>
    <row r="112" spans="1:16" ht="90">
      <c r="A112" s="786" t="s">
        <v>1199</v>
      </c>
      <c r="B112" s="787">
        <v>0</v>
      </c>
      <c r="C112" s="787">
        <v>0</v>
      </c>
      <c r="D112" s="787">
        <v>0</v>
      </c>
      <c r="E112" s="787">
        <v>1</v>
      </c>
      <c r="F112" s="787">
        <v>1.052E-2</v>
      </c>
      <c r="G112" s="787">
        <v>8.2000000000000003E-2</v>
      </c>
      <c r="H112" s="787">
        <v>0</v>
      </c>
      <c r="I112" s="787">
        <v>0</v>
      </c>
      <c r="J112" s="787">
        <v>0</v>
      </c>
      <c r="K112" s="787">
        <v>0</v>
      </c>
      <c r="L112" s="787">
        <v>0</v>
      </c>
      <c r="M112" s="787">
        <v>0</v>
      </c>
      <c r="N112" s="102">
        <f t="shared" si="3"/>
        <v>1</v>
      </c>
      <c r="O112" s="788">
        <f t="shared" si="3"/>
        <v>1.052E-2</v>
      </c>
      <c r="P112" s="788">
        <f t="shared" si="3"/>
        <v>8.2000000000000003E-2</v>
      </c>
    </row>
    <row r="113" spans="1:16" ht="75">
      <c r="A113" s="786" t="s">
        <v>1200</v>
      </c>
      <c r="B113" s="787">
        <v>0</v>
      </c>
      <c r="C113" s="787">
        <v>0</v>
      </c>
      <c r="D113" s="787">
        <v>0</v>
      </c>
      <c r="E113" s="787">
        <v>1</v>
      </c>
      <c r="F113" s="787">
        <v>2.2020000000000001E-2</v>
      </c>
      <c r="G113" s="787">
        <v>0.14499999999999999</v>
      </c>
      <c r="H113" s="787">
        <v>0</v>
      </c>
      <c r="I113" s="787">
        <v>0</v>
      </c>
      <c r="J113" s="787">
        <v>0</v>
      </c>
      <c r="K113" s="787">
        <v>0</v>
      </c>
      <c r="L113" s="787">
        <v>0</v>
      </c>
      <c r="M113" s="787">
        <v>0</v>
      </c>
      <c r="N113" s="102">
        <f t="shared" si="3"/>
        <v>1</v>
      </c>
      <c r="O113" s="788">
        <f t="shared" si="3"/>
        <v>2.2020000000000001E-2</v>
      </c>
      <c r="P113" s="788">
        <f t="shared" si="3"/>
        <v>0.14499999999999999</v>
      </c>
    </row>
    <row r="114" spans="1:16" ht="90">
      <c r="A114" s="786" t="s">
        <v>1201</v>
      </c>
      <c r="B114" s="787">
        <v>0</v>
      </c>
      <c r="C114" s="787">
        <v>0</v>
      </c>
      <c r="D114" s="787">
        <v>0</v>
      </c>
      <c r="E114" s="787">
        <v>1</v>
      </c>
      <c r="F114" s="787">
        <v>1.196E-2</v>
      </c>
      <c r="G114" s="787">
        <v>7.0000000000000007E-2</v>
      </c>
      <c r="H114" s="787">
        <v>0</v>
      </c>
      <c r="I114" s="787">
        <v>0</v>
      </c>
      <c r="J114" s="787">
        <v>0</v>
      </c>
      <c r="K114" s="787">
        <v>0</v>
      </c>
      <c r="L114" s="787">
        <v>0</v>
      </c>
      <c r="M114" s="787">
        <v>0</v>
      </c>
      <c r="N114" s="102">
        <f t="shared" si="3"/>
        <v>1</v>
      </c>
      <c r="O114" s="788">
        <f t="shared" si="3"/>
        <v>1.196E-2</v>
      </c>
      <c r="P114" s="788">
        <f t="shared" si="3"/>
        <v>7.0000000000000007E-2</v>
      </c>
    </row>
    <row r="115" spans="1:16" ht="60">
      <c r="A115" s="786" t="s">
        <v>1202</v>
      </c>
      <c r="B115" s="787">
        <v>1</v>
      </c>
      <c r="C115" s="787">
        <v>1.8169999999999999E-2</v>
      </c>
      <c r="D115" s="787">
        <v>4.9500000000000002E-2</v>
      </c>
      <c r="E115" s="787">
        <v>0</v>
      </c>
      <c r="F115" s="787">
        <v>0</v>
      </c>
      <c r="G115" s="787">
        <v>0</v>
      </c>
      <c r="H115" s="787">
        <v>0</v>
      </c>
      <c r="I115" s="787">
        <v>0</v>
      </c>
      <c r="J115" s="787">
        <v>0</v>
      </c>
      <c r="K115" s="787">
        <v>0</v>
      </c>
      <c r="L115" s="787">
        <v>0</v>
      </c>
      <c r="M115" s="787">
        <v>0</v>
      </c>
      <c r="N115" s="102">
        <f t="shared" si="3"/>
        <v>1</v>
      </c>
      <c r="O115" s="788">
        <f t="shared" si="3"/>
        <v>1.8169999999999999E-2</v>
      </c>
      <c r="P115" s="788">
        <f t="shared" si="3"/>
        <v>4.9500000000000002E-2</v>
      </c>
    </row>
    <row r="116" spans="1:16" ht="30">
      <c r="A116" s="786" t="s">
        <v>1203</v>
      </c>
      <c r="B116" s="787">
        <v>0</v>
      </c>
      <c r="C116" s="787">
        <v>0</v>
      </c>
      <c r="D116" s="787">
        <v>0</v>
      </c>
      <c r="E116" s="787">
        <v>0</v>
      </c>
      <c r="F116" s="787">
        <v>0</v>
      </c>
      <c r="G116" s="787">
        <v>0</v>
      </c>
      <c r="H116" s="787">
        <v>1</v>
      </c>
      <c r="I116" s="787">
        <v>2.1440000000000001E-2</v>
      </c>
      <c r="J116" s="787">
        <v>8.2100000000000006E-2</v>
      </c>
      <c r="K116" s="787">
        <v>0</v>
      </c>
      <c r="L116" s="787">
        <v>0</v>
      </c>
      <c r="M116" s="787">
        <v>0</v>
      </c>
      <c r="N116" s="102">
        <f t="shared" si="3"/>
        <v>1</v>
      </c>
      <c r="O116" s="788">
        <f t="shared" si="3"/>
        <v>2.1440000000000001E-2</v>
      </c>
      <c r="P116" s="788">
        <f t="shared" si="3"/>
        <v>8.2100000000000006E-2</v>
      </c>
    </row>
    <row r="117" spans="1:16" ht="30">
      <c r="A117" s="786" t="s">
        <v>1204</v>
      </c>
      <c r="B117" s="787">
        <v>0</v>
      </c>
      <c r="C117" s="787">
        <v>0</v>
      </c>
      <c r="D117" s="787">
        <v>0</v>
      </c>
      <c r="E117" s="787">
        <v>0</v>
      </c>
      <c r="F117" s="787">
        <v>0</v>
      </c>
      <c r="G117" s="787">
        <v>0</v>
      </c>
      <c r="H117" s="787">
        <v>1</v>
      </c>
      <c r="I117" s="787">
        <v>2.351E-2</v>
      </c>
      <c r="J117" s="787">
        <v>0.34799999999999998</v>
      </c>
      <c r="K117" s="787">
        <v>0</v>
      </c>
      <c r="L117" s="787">
        <v>0</v>
      </c>
      <c r="M117" s="787">
        <v>0</v>
      </c>
      <c r="N117" s="102">
        <f t="shared" si="3"/>
        <v>1</v>
      </c>
      <c r="O117" s="788">
        <f t="shared" si="3"/>
        <v>2.351E-2</v>
      </c>
      <c r="P117" s="788">
        <f t="shared" si="3"/>
        <v>0.34799999999999998</v>
      </c>
    </row>
    <row r="118" spans="1:16" ht="30">
      <c r="A118" s="786" t="s">
        <v>1205</v>
      </c>
      <c r="B118" s="787">
        <v>0</v>
      </c>
      <c r="C118" s="787">
        <v>0</v>
      </c>
      <c r="D118" s="787">
        <v>0</v>
      </c>
      <c r="E118" s="787">
        <v>0</v>
      </c>
      <c r="F118" s="787">
        <v>0</v>
      </c>
      <c r="G118" s="787">
        <v>0</v>
      </c>
      <c r="H118" s="787">
        <v>0</v>
      </c>
      <c r="I118" s="787">
        <v>0</v>
      </c>
      <c r="J118" s="787">
        <v>0</v>
      </c>
      <c r="K118" s="787">
        <v>1</v>
      </c>
      <c r="L118" s="787">
        <v>2.3019999999999999E-2</v>
      </c>
      <c r="M118" s="787">
        <v>0.12</v>
      </c>
      <c r="N118" s="102">
        <f t="shared" si="3"/>
        <v>1</v>
      </c>
      <c r="O118" s="788">
        <f t="shared" si="3"/>
        <v>2.3019999999999999E-2</v>
      </c>
      <c r="P118" s="788">
        <f t="shared" si="3"/>
        <v>0.12</v>
      </c>
    </row>
    <row r="119" spans="1:16" ht="30">
      <c r="A119" s="786" t="s">
        <v>1206</v>
      </c>
      <c r="B119" s="787">
        <v>0</v>
      </c>
      <c r="C119" s="787">
        <v>0</v>
      </c>
      <c r="D119" s="787">
        <v>0</v>
      </c>
      <c r="E119" s="787">
        <v>0</v>
      </c>
      <c r="F119" s="787">
        <v>0</v>
      </c>
      <c r="G119" s="787">
        <v>0</v>
      </c>
      <c r="H119" s="787">
        <v>1</v>
      </c>
      <c r="I119" s="787">
        <v>1.949E-2</v>
      </c>
      <c r="J119" s="787">
        <v>0.09</v>
      </c>
      <c r="K119" s="787">
        <v>0</v>
      </c>
      <c r="L119" s="787">
        <v>0</v>
      </c>
      <c r="M119" s="787">
        <v>0</v>
      </c>
      <c r="N119" s="102">
        <f t="shared" si="3"/>
        <v>1</v>
      </c>
      <c r="O119" s="788">
        <f t="shared" si="3"/>
        <v>1.949E-2</v>
      </c>
      <c r="P119" s="788">
        <f t="shared" si="3"/>
        <v>0.09</v>
      </c>
    </row>
    <row r="120" spans="1:16" ht="45">
      <c r="A120" s="786" t="s">
        <v>1207</v>
      </c>
      <c r="B120" s="787">
        <v>0</v>
      </c>
      <c r="C120" s="787">
        <v>0</v>
      </c>
      <c r="D120" s="787">
        <v>0</v>
      </c>
      <c r="E120" s="787">
        <v>0</v>
      </c>
      <c r="F120" s="787">
        <v>0</v>
      </c>
      <c r="G120" s="787">
        <v>0</v>
      </c>
      <c r="H120" s="787">
        <v>1</v>
      </c>
      <c r="I120" s="787">
        <v>2.351E-2</v>
      </c>
      <c r="J120" s="787">
        <v>0.38</v>
      </c>
      <c r="K120" s="787">
        <v>0</v>
      </c>
      <c r="L120" s="787">
        <v>0</v>
      </c>
      <c r="M120" s="787">
        <v>0</v>
      </c>
      <c r="N120" s="102">
        <f t="shared" si="3"/>
        <v>1</v>
      </c>
      <c r="O120" s="788">
        <f t="shared" si="3"/>
        <v>2.351E-2</v>
      </c>
      <c r="P120" s="788">
        <f t="shared" si="3"/>
        <v>0.38</v>
      </c>
    </row>
    <row r="121" spans="1:16" ht="22.5">
      <c r="A121" s="781" t="s">
        <v>60</v>
      </c>
      <c r="B121" s="781">
        <v>5669</v>
      </c>
      <c r="C121" s="781">
        <v>111.85549</v>
      </c>
      <c r="D121" s="781">
        <v>381.26281</v>
      </c>
      <c r="E121" s="781">
        <v>24506</v>
      </c>
      <c r="F121" s="781">
        <v>564.75324999999998</v>
      </c>
      <c r="G121" s="781">
        <v>3066.8887399999999</v>
      </c>
      <c r="H121" s="781">
        <v>38432</v>
      </c>
      <c r="I121" s="781">
        <v>817.85644000000002</v>
      </c>
      <c r="J121" s="781">
        <v>8902.9389300000003</v>
      </c>
      <c r="K121" s="781">
        <v>19240</v>
      </c>
      <c r="L121" s="781">
        <v>400.66431</v>
      </c>
      <c r="M121" s="781">
        <v>5776.1695</v>
      </c>
      <c r="N121" s="316">
        <f t="shared" ref="N121:P121" si="4">B121+E121+H121+K121</f>
        <v>87847</v>
      </c>
      <c r="O121" s="789">
        <f t="shared" si="4"/>
        <v>1895.1294900000003</v>
      </c>
      <c r="P121" s="789">
        <f t="shared" si="4"/>
        <v>18127.259980000003</v>
      </c>
    </row>
    <row r="124" spans="1:16" ht="23.25">
      <c r="A124" s="790" t="s">
        <v>1208</v>
      </c>
      <c r="B124" s="790"/>
      <c r="C124" s="790"/>
      <c r="D124" s="790"/>
      <c r="E124" s="790"/>
      <c r="F124" s="790"/>
      <c r="G124" s="790"/>
      <c r="H124" s="790"/>
      <c r="I124" s="790"/>
      <c r="J124" s="790"/>
      <c r="K124" s="790"/>
      <c r="L124" s="790"/>
      <c r="M124" s="790"/>
      <c r="N124" s="790"/>
      <c r="O124" s="790"/>
      <c r="P124" s="790"/>
    </row>
    <row r="125" spans="1:16">
      <c r="A125" s="781" t="s">
        <v>569</v>
      </c>
      <c r="B125" s="782" t="s">
        <v>1110</v>
      </c>
      <c r="C125" s="782"/>
      <c r="D125" s="782"/>
      <c r="E125" s="782" t="s">
        <v>1111</v>
      </c>
      <c r="F125" s="782"/>
      <c r="G125" s="782"/>
      <c r="H125" s="782" t="s">
        <v>1112</v>
      </c>
      <c r="I125" s="782"/>
      <c r="J125" s="782"/>
      <c r="K125" s="782" t="s">
        <v>1113</v>
      </c>
      <c r="L125" s="782"/>
      <c r="M125" s="782"/>
    </row>
    <row r="126" spans="1:16" ht="45">
      <c r="A126" s="781"/>
      <c r="B126" s="781" t="s">
        <v>1114</v>
      </c>
      <c r="C126" s="781" t="s">
        <v>1115</v>
      </c>
      <c r="D126" s="781" t="s">
        <v>1116</v>
      </c>
      <c r="E126" s="781" t="s">
        <v>1114</v>
      </c>
      <c r="F126" s="781" t="s">
        <v>1115</v>
      </c>
      <c r="G126" s="781" t="s">
        <v>1116</v>
      </c>
      <c r="H126" s="781" t="s">
        <v>1114</v>
      </c>
      <c r="I126" s="781" t="s">
        <v>1115</v>
      </c>
      <c r="J126" s="781" t="s">
        <v>1116</v>
      </c>
      <c r="K126" s="781" t="s">
        <v>1114</v>
      </c>
      <c r="L126" s="781" t="s">
        <v>1115</v>
      </c>
      <c r="M126" s="781" t="s">
        <v>1116</v>
      </c>
      <c r="N126" s="781" t="s">
        <v>1114</v>
      </c>
      <c r="O126" s="781" t="s">
        <v>1115</v>
      </c>
      <c r="P126" s="781" t="s">
        <v>1116</v>
      </c>
    </row>
    <row r="127" spans="1:16">
      <c r="A127" s="786" t="s">
        <v>1209</v>
      </c>
      <c r="B127" s="787">
        <v>479</v>
      </c>
      <c r="C127" s="787">
        <v>9.1283700000000003</v>
      </c>
      <c r="D127" s="787">
        <v>32.20467</v>
      </c>
      <c r="E127" s="787">
        <v>1498</v>
      </c>
      <c r="F127" s="787">
        <v>34.537230000000001</v>
      </c>
      <c r="G127" s="787">
        <v>32.20467</v>
      </c>
      <c r="H127" s="787">
        <v>1102</v>
      </c>
      <c r="I127" s="787">
        <v>22.316459999999999</v>
      </c>
      <c r="J127" s="787">
        <v>32.20467</v>
      </c>
      <c r="K127" s="787">
        <v>143</v>
      </c>
      <c r="L127" s="787">
        <v>2.7364700000000002</v>
      </c>
      <c r="M127" s="787">
        <v>32.20467</v>
      </c>
      <c r="N127" s="102">
        <f>B127+E127+H127+K127</f>
        <v>3222</v>
      </c>
      <c r="O127" s="102">
        <f t="shared" ref="O127:P142" si="5">C127+F127+I127+L127</f>
        <v>68.718529999999987</v>
      </c>
      <c r="P127" s="102">
        <f t="shared" si="5"/>
        <v>128.81868</v>
      </c>
    </row>
    <row r="128" spans="1:16">
      <c r="A128" s="786" t="s">
        <v>1210</v>
      </c>
      <c r="B128" s="787">
        <v>140</v>
      </c>
      <c r="C128" s="787">
        <v>2.5348999999999999</v>
      </c>
      <c r="D128" s="787">
        <v>8.0091599999999996</v>
      </c>
      <c r="E128" s="787">
        <v>539</v>
      </c>
      <c r="F128" s="787">
        <v>11.76445</v>
      </c>
      <c r="G128" s="787">
        <v>8.0091599999999996</v>
      </c>
      <c r="H128" s="787">
        <v>228</v>
      </c>
      <c r="I128" s="787">
        <v>4.3166900000000004</v>
      </c>
      <c r="J128" s="787">
        <v>8.0091599999999996</v>
      </c>
      <c r="K128" s="787">
        <v>29</v>
      </c>
      <c r="L128" s="787">
        <v>0.47771000000000002</v>
      </c>
      <c r="M128" s="787">
        <v>8.0091599999999996</v>
      </c>
      <c r="N128" s="102">
        <f t="shared" ref="N128:P157" si="6">B128+E128+H128+K128</f>
        <v>936</v>
      </c>
      <c r="O128" s="102">
        <f t="shared" si="5"/>
        <v>19.09375</v>
      </c>
      <c r="P128" s="102">
        <f t="shared" si="5"/>
        <v>32.036639999999998</v>
      </c>
    </row>
    <row r="129" spans="1:16">
      <c r="A129" s="786" t="s">
        <v>1211</v>
      </c>
      <c r="B129" s="787">
        <v>165</v>
      </c>
      <c r="C129" s="787">
        <v>3.1931699999999998</v>
      </c>
      <c r="D129" s="787">
        <v>10.843400000000001</v>
      </c>
      <c r="E129" s="787">
        <v>587</v>
      </c>
      <c r="F129" s="787">
        <v>12.88069</v>
      </c>
      <c r="G129" s="787">
        <v>10.843400000000001</v>
      </c>
      <c r="H129" s="787">
        <v>320</v>
      </c>
      <c r="I129" s="787">
        <v>6.1006</v>
      </c>
      <c r="J129" s="787">
        <v>10.843400000000001</v>
      </c>
      <c r="K129" s="787">
        <v>46</v>
      </c>
      <c r="L129" s="787">
        <v>0.83797999999999995</v>
      </c>
      <c r="M129" s="787">
        <v>10.843400000000001</v>
      </c>
      <c r="N129" s="102">
        <f t="shared" si="6"/>
        <v>1118</v>
      </c>
      <c r="O129" s="102">
        <f t="shared" si="5"/>
        <v>23.012439999999998</v>
      </c>
      <c r="P129" s="102">
        <f t="shared" si="5"/>
        <v>43.373600000000003</v>
      </c>
    </row>
    <row r="130" spans="1:16">
      <c r="A130" s="786" t="s">
        <v>1026</v>
      </c>
      <c r="B130" s="787">
        <v>90</v>
      </c>
      <c r="C130" s="787">
        <v>1.7942</v>
      </c>
      <c r="D130" s="787">
        <v>5.8480699999999999</v>
      </c>
      <c r="E130" s="787">
        <v>340</v>
      </c>
      <c r="F130" s="787">
        <v>7.2338199999999997</v>
      </c>
      <c r="G130" s="787">
        <v>5.8480699999999999</v>
      </c>
      <c r="H130" s="787">
        <v>190</v>
      </c>
      <c r="I130" s="787">
        <v>3.49119</v>
      </c>
      <c r="J130" s="787">
        <v>5.8480699999999999</v>
      </c>
      <c r="K130" s="787">
        <v>21</v>
      </c>
      <c r="L130" s="787">
        <v>0.32967999999999997</v>
      </c>
      <c r="M130" s="787">
        <v>5.8480699999999999</v>
      </c>
      <c r="N130" s="102">
        <f t="shared" si="6"/>
        <v>641</v>
      </c>
      <c r="O130" s="102">
        <f t="shared" si="5"/>
        <v>12.848889999999999</v>
      </c>
      <c r="P130" s="102">
        <f t="shared" si="5"/>
        <v>23.39228</v>
      </c>
    </row>
    <row r="131" spans="1:16">
      <c r="A131" s="786" t="s">
        <v>1042</v>
      </c>
      <c r="B131" s="787">
        <v>274</v>
      </c>
      <c r="C131" s="787">
        <v>5.1162099999999997</v>
      </c>
      <c r="D131" s="787">
        <v>17.748149999999999</v>
      </c>
      <c r="E131" s="787">
        <v>833</v>
      </c>
      <c r="F131" s="787">
        <v>18.11506</v>
      </c>
      <c r="G131" s="787">
        <v>17.748149999999999</v>
      </c>
      <c r="H131" s="787">
        <v>372</v>
      </c>
      <c r="I131" s="787">
        <v>7.2481999999999998</v>
      </c>
      <c r="J131" s="787">
        <v>17.748149999999999</v>
      </c>
      <c r="K131" s="787">
        <v>39</v>
      </c>
      <c r="L131" s="787">
        <v>0.70455000000000001</v>
      </c>
      <c r="M131" s="787">
        <v>17.748149999999999</v>
      </c>
      <c r="N131" s="102">
        <f t="shared" si="6"/>
        <v>1518</v>
      </c>
      <c r="O131" s="102">
        <f t="shared" si="5"/>
        <v>31.18402</v>
      </c>
      <c r="P131" s="102">
        <f t="shared" si="5"/>
        <v>70.992599999999996</v>
      </c>
    </row>
    <row r="132" spans="1:16">
      <c r="A132" s="786" t="s">
        <v>1038</v>
      </c>
      <c r="B132" s="787">
        <v>103</v>
      </c>
      <c r="C132" s="787">
        <v>1.7462200000000001</v>
      </c>
      <c r="D132" s="787">
        <v>5.65219</v>
      </c>
      <c r="E132" s="787">
        <v>334</v>
      </c>
      <c r="F132" s="787">
        <v>7.1446399999999999</v>
      </c>
      <c r="G132" s="787">
        <v>5.65219</v>
      </c>
      <c r="H132" s="787">
        <v>109</v>
      </c>
      <c r="I132" s="787">
        <v>2.1449400000000001</v>
      </c>
      <c r="J132" s="787">
        <v>5.65219</v>
      </c>
      <c r="K132" s="787">
        <v>12</v>
      </c>
      <c r="L132" s="787">
        <v>0.20047999999999999</v>
      </c>
      <c r="M132" s="787">
        <v>5.65219</v>
      </c>
      <c r="N132" s="102">
        <f t="shared" si="6"/>
        <v>558</v>
      </c>
      <c r="O132" s="102">
        <f t="shared" si="5"/>
        <v>11.236280000000001</v>
      </c>
      <c r="P132" s="102">
        <f t="shared" si="5"/>
        <v>22.60876</v>
      </c>
    </row>
    <row r="133" spans="1:16">
      <c r="A133" s="786" t="s">
        <v>1033</v>
      </c>
      <c r="B133" s="787">
        <v>125</v>
      </c>
      <c r="C133" s="787">
        <v>2.21347</v>
      </c>
      <c r="D133" s="787">
        <v>7.0466499999999996</v>
      </c>
      <c r="E133" s="787">
        <v>396</v>
      </c>
      <c r="F133" s="787">
        <v>8.3070500000000003</v>
      </c>
      <c r="G133" s="787">
        <v>7.0466499999999996</v>
      </c>
      <c r="H133" s="787">
        <v>120</v>
      </c>
      <c r="I133" s="787">
        <v>2.2635000000000001</v>
      </c>
      <c r="J133" s="787">
        <v>7.0466499999999996</v>
      </c>
      <c r="K133" s="787">
        <v>11</v>
      </c>
      <c r="L133" s="787">
        <v>0.20934</v>
      </c>
      <c r="M133" s="787">
        <v>7.0466499999999996</v>
      </c>
      <c r="N133" s="102">
        <f t="shared" si="6"/>
        <v>652</v>
      </c>
      <c r="O133" s="102">
        <f t="shared" si="5"/>
        <v>12.993360000000001</v>
      </c>
      <c r="P133" s="102">
        <f t="shared" si="5"/>
        <v>28.186599999999999</v>
      </c>
    </row>
    <row r="134" spans="1:16">
      <c r="A134" s="786" t="s">
        <v>1032</v>
      </c>
      <c r="B134" s="787">
        <v>374</v>
      </c>
      <c r="C134" s="787">
        <v>7.2578100000000001</v>
      </c>
      <c r="D134" s="787">
        <v>24.4389</v>
      </c>
      <c r="E134" s="787">
        <v>1529</v>
      </c>
      <c r="F134" s="787">
        <v>35.122349999999997</v>
      </c>
      <c r="G134" s="787">
        <v>24.4389</v>
      </c>
      <c r="H134" s="787">
        <v>1354</v>
      </c>
      <c r="I134" s="787">
        <v>28.166509999999999</v>
      </c>
      <c r="J134" s="787">
        <v>24.4389</v>
      </c>
      <c r="K134" s="787">
        <v>227</v>
      </c>
      <c r="L134" s="787">
        <v>4.5372000000000003</v>
      </c>
      <c r="M134" s="787">
        <v>24.4389</v>
      </c>
      <c r="N134" s="102">
        <f t="shared" si="6"/>
        <v>3484</v>
      </c>
      <c r="O134" s="102">
        <f t="shared" si="5"/>
        <v>75.08386999999999</v>
      </c>
      <c r="P134" s="102">
        <f t="shared" si="5"/>
        <v>97.755600000000001</v>
      </c>
    </row>
    <row r="135" spans="1:16" ht="30">
      <c r="A135" s="786" t="s">
        <v>1046</v>
      </c>
      <c r="B135" s="787">
        <v>60</v>
      </c>
      <c r="C135" s="787">
        <v>1.0251600000000001</v>
      </c>
      <c r="D135" s="787">
        <v>3.1324100000000001</v>
      </c>
      <c r="E135" s="787">
        <v>199</v>
      </c>
      <c r="F135" s="787">
        <v>4.4077900000000003</v>
      </c>
      <c r="G135" s="787">
        <v>3.1324100000000001</v>
      </c>
      <c r="H135" s="787">
        <v>152</v>
      </c>
      <c r="I135" s="787">
        <v>2.9844900000000001</v>
      </c>
      <c r="J135" s="787">
        <v>3.1324100000000001</v>
      </c>
      <c r="K135" s="787">
        <v>24</v>
      </c>
      <c r="L135" s="787">
        <v>0.48247000000000001</v>
      </c>
      <c r="M135" s="787">
        <v>3.1324100000000001</v>
      </c>
      <c r="N135" s="102">
        <f t="shared" si="6"/>
        <v>435</v>
      </c>
      <c r="O135" s="102">
        <f t="shared" si="5"/>
        <v>8.8999099999999984</v>
      </c>
      <c r="P135" s="102">
        <f t="shared" si="5"/>
        <v>12.529640000000001</v>
      </c>
    </row>
    <row r="136" spans="1:16">
      <c r="A136" s="786" t="s">
        <v>1036</v>
      </c>
      <c r="B136" s="787">
        <v>176</v>
      </c>
      <c r="C136" s="787">
        <v>3.0080800000000001</v>
      </c>
      <c r="D136" s="787">
        <v>9.1266099999999994</v>
      </c>
      <c r="E136" s="787">
        <v>476</v>
      </c>
      <c r="F136" s="787">
        <v>10.52708</v>
      </c>
      <c r="G136" s="787">
        <v>9.1266099999999994</v>
      </c>
      <c r="H136" s="787">
        <v>192</v>
      </c>
      <c r="I136" s="787">
        <v>3.7027600000000001</v>
      </c>
      <c r="J136" s="787">
        <v>9.1266099999999994</v>
      </c>
      <c r="K136" s="787">
        <v>16</v>
      </c>
      <c r="L136" s="787">
        <v>0.31417</v>
      </c>
      <c r="M136" s="787">
        <v>9.1266099999999994</v>
      </c>
      <c r="N136" s="102">
        <f t="shared" si="6"/>
        <v>860</v>
      </c>
      <c r="O136" s="102">
        <f t="shared" si="5"/>
        <v>17.55209</v>
      </c>
      <c r="P136" s="102">
        <f t="shared" si="5"/>
        <v>36.506439999999998</v>
      </c>
    </row>
    <row r="137" spans="1:16">
      <c r="A137" s="786" t="s">
        <v>1056</v>
      </c>
      <c r="B137" s="787">
        <v>230</v>
      </c>
      <c r="C137" s="787">
        <v>4.2194599999999998</v>
      </c>
      <c r="D137" s="787">
        <v>14.698700000000001</v>
      </c>
      <c r="E137" s="787">
        <v>839</v>
      </c>
      <c r="F137" s="787">
        <v>18.561140000000002</v>
      </c>
      <c r="G137" s="787">
        <v>14.698700000000001</v>
      </c>
      <c r="H137" s="787">
        <v>574</v>
      </c>
      <c r="I137" s="787">
        <v>11.31565</v>
      </c>
      <c r="J137" s="787">
        <v>14.698700000000001</v>
      </c>
      <c r="K137" s="787">
        <v>101</v>
      </c>
      <c r="L137" s="787">
        <v>1.9892099999999999</v>
      </c>
      <c r="M137" s="787">
        <v>14.698700000000001</v>
      </c>
      <c r="N137" s="102">
        <f t="shared" si="6"/>
        <v>1744</v>
      </c>
      <c r="O137" s="102">
        <f t="shared" si="5"/>
        <v>36.085459999999998</v>
      </c>
      <c r="P137" s="102">
        <f t="shared" si="5"/>
        <v>58.794800000000002</v>
      </c>
    </row>
    <row r="138" spans="1:16">
      <c r="A138" s="786" t="s">
        <v>1028</v>
      </c>
      <c r="B138" s="787">
        <v>96</v>
      </c>
      <c r="C138" s="787">
        <v>1.92784</v>
      </c>
      <c r="D138" s="787">
        <v>6.9653600000000004</v>
      </c>
      <c r="E138" s="787">
        <v>532</v>
      </c>
      <c r="F138" s="787">
        <v>12.25727</v>
      </c>
      <c r="G138" s="787">
        <v>6.9653600000000004</v>
      </c>
      <c r="H138" s="787">
        <v>391</v>
      </c>
      <c r="I138" s="787">
        <v>7.6332300000000002</v>
      </c>
      <c r="J138" s="787">
        <v>6.9653600000000004</v>
      </c>
      <c r="K138" s="787">
        <v>55</v>
      </c>
      <c r="L138" s="787">
        <v>1.0170699999999999</v>
      </c>
      <c r="M138" s="787">
        <v>6.9653600000000004</v>
      </c>
      <c r="N138" s="102">
        <f t="shared" si="6"/>
        <v>1074</v>
      </c>
      <c r="O138" s="102">
        <f t="shared" si="5"/>
        <v>22.83541</v>
      </c>
      <c r="P138" s="102">
        <f t="shared" si="5"/>
        <v>27.861440000000002</v>
      </c>
    </row>
    <row r="139" spans="1:16">
      <c r="A139" s="786" t="s">
        <v>1060</v>
      </c>
      <c r="B139" s="787">
        <v>218</v>
      </c>
      <c r="C139" s="787">
        <v>4.3096899999999998</v>
      </c>
      <c r="D139" s="787">
        <v>14.43552</v>
      </c>
      <c r="E139" s="787">
        <v>741</v>
      </c>
      <c r="F139" s="787">
        <v>16.530449999999998</v>
      </c>
      <c r="G139" s="787">
        <v>14.43552</v>
      </c>
      <c r="H139" s="787">
        <v>512</v>
      </c>
      <c r="I139" s="787">
        <v>10.19279</v>
      </c>
      <c r="J139" s="787">
        <v>14.43552</v>
      </c>
      <c r="K139" s="787">
        <v>72</v>
      </c>
      <c r="L139" s="787">
        <v>1.4041300000000001</v>
      </c>
      <c r="M139" s="787">
        <v>14.43552</v>
      </c>
      <c r="N139" s="102">
        <f t="shared" si="6"/>
        <v>1543</v>
      </c>
      <c r="O139" s="102">
        <f t="shared" si="5"/>
        <v>32.437060000000002</v>
      </c>
      <c r="P139" s="102">
        <f t="shared" si="5"/>
        <v>57.742080000000001</v>
      </c>
    </row>
    <row r="140" spans="1:16">
      <c r="A140" s="786" t="s">
        <v>1044</v>
      </c>
      <c r="B140" s="787">
        <v>309</v>
      </c>
      <c r="C140" s="787">
        <v>5.8591899999999999</v>
      </c>
      <c r="D140" s="787">
        <v>18.613610000000001</v>
      </c>
      <c r="E140" s="787">
        <v>922</v>
      </c>
      <c r="F140" s="787">
        <v>20.204029999999999</v>
      </c>
      <c r="G140" s="787">
        <v>18.613610000000001</v>
      </c>
      <c r="H140" s="787">
        <v>575</v>
      </c>
      <c r="I140" s="787">
        <v>11.095660000000001</v>
      </c>
      <c r="J140" s="787">
        <v>18.613610000000001</v>
      </c>
      <c r="K140" s="787">
        <v>88</v>
      </c>
      <c r="L140" s="787">
        <v>1.6585300000000001</v>
      </c>
      <c r="M140" s="787">
        <v>18.613610000000001</v>
      </c>
      <c r="N140" s="102">
        <f t="shared" si="6"/>
        <v>1894</v>
      </c>
      <c r="O140" s="102">
        <f t="shared" si="5"/>
        <v>38.817410000000002</v>
      </c>
      <c r="P140" s="102">
        <f t="shared" si="5"/>
        <v>74.454440000000005</v>
      </c>
    </row>
    <row r="141" spans="1:16">
      <c r="A141" s="786" t="s">
        <v>1212</v>
      </c>
      <c r="B141" s="787">
        <v>289</v>
      </c>
      <c r="C141" s="787">
        <v>5.9936600000000002</v>
      </c>
      <c r="D141" s="787">
        <v>18.75844</v>
      </c>
      <c r="E141" s="787">
        <v>654</v>
      </c>
      <c r="F141" s="787">
        <v>15.22503</v>
      </c>
      <c r="G141" s="787">
        <v>18.75844</v>
      </c>
      <c r="H141" s="787">
        <v>389</v>
      </c>
      <c r="I141" s="787">
        <v>8.0882699999999996</v>
      </c>
      <c r="J141" s="787">
        <v>18.75844</v>
      </c>
      <c r="K141" s="787">
        <v>85</v>
      </c>
      <c r="L141" s="787">
        <v>1.7704200000000001</v>
      </c>
      <c r="M141" s="787">
        <v>18.75844</v>
      </c>
      <c r="N141" s="102">
        <f t="shared" si="6"/>
        <v>1417</v>
      </c>
      <c r="O141" s="102">
        <f t="shared" si="5"/>
        <v>31.077380000000005</v>
      </c>
      <c r="P141" s="102">
        <f t="shared" si="5"/>
        <v>75.033760000000001</v>
      </c>
    </row>
    <row r="142" spans="1:16" ht="30">
      <c r="A142" s="786" t="s">
        <v>1213</v>
      </c>
      <c r="B142" s="787">
        <v>56</v>
      </c>
      <c r="C142" s="787">
        <v>1.08978</v>
      </c>
      <c r="D142" s="787">
        <v>3.4066399999999999</v>
      </c>
      <c r="E142" s="787">
        <v>175</v>
      </c>
      <c r="F142" s="787">
        <v>3.97899</v>
      </c>
      <c r="G142" s="787">
        <v>3.4066399999999999</v>
      </c>
      <c r="H142" s="787">
        <v>109</v>
      </c>
      <c r="I142" s="787">
        <v>2.2763</v>
      </c>
      <c r="J142" s="787">
        <v>3.4066399999999999</v>
      </c>
      <c r="K142" s="787">
        <v>14</v>
      </c>
      <c r="L142" s="787">
        <v>0.27500000000000002</v>
      </c>
      <c r="M142" s="787">
        <v>3.4066399999999999</v>
      </c>
      <c r="N142" s="102">
        <f t="shared" si="6"/>
        <v>354</v>
      </c>
      <c r="O142" s="102">
        <f t="shared" si="5"/>
        <v>7.6200700000000001</v>
      </c>
      <c r="P142" s="102">
        <f t="shared" si="5"/>
        <v>13.62656</v>
      </c>
    </row>
    <row r="143" spans="1:16">
      <c r="A143" s="786" t="s">
        <v>1045</v>
      </c>
      <c r="B143" s="787">
        <v>160</v>
      </c>
      <c r="C143" s="787">
        <v>3.2386900000000001</v>
      </c>
      <c r="D143" s="787">
        <v>10.64987</v>
      </c>
      <c r="E143" s="787">
        <v>591</v>
      </c>
      <c r="F143" s="787">
        <v>13.292070000000001</v>
      </c>
      <c r="G143" s="787">
        <v>10.64987</v>
      </c>
      <c r="H143" s="787">
        <v>471</v>
      </c>
      <c r="I143" s="787">
        <v>8.6532699999999991</v>
      </c>
      <c r="J143" s="787">
        <v>10.64987</v>
      </c>
      <c r="K143" s="787">
        <v>62</v>
      </c>
      <c r="L143" s="787">
        <v>1.1420699999999999</v>
      </c>
      <c r="M143" s="787">
        <v>10.64987</v>
      </c>
      <c r="N143" s="102">
        <f t="shared" si="6"/>
        <v>1284</v>
      </c>
      <c r="O143" s="102">
        <f t="shared" si="6"/>
        <v>26.3261</v>
      </c>
      <c r="P143" s="102">
        <f t="shared" si="6"/>
        <v>42.59948</v>
      </c>
    </row>
    <row r="144" spans="1:16">
      <c r="A144" s="786" t="s">
        <v>1214</v>
      </c>
      <c r="B144" s="787">
        <v>630</v>
      </c>
      <c r="C144" s="787">
        <v>13.80805</v>
      </c>
      <c r="D144" s="787">
        <v>53.901400000000002</v>
      </c>
      <c r="E144" s="787">
        <v>6454</v>
      </c>
      <c r="F144" s="787">
        <v>157.65440000000001</v>
      </c>
      <c r="G144" s="787">
        <v>53.901400000000002</v>
      </c>
      <c r="H144" s="787">
        <v>26215</v>
      </c>
      <c r="I144" s="787">
        <v>572.15980999999999</v>
      </c>
      <c r="J144" s="787">
        <v>53.901400000000002</v>
      </c>
      <c r="K144" s="787">
        <v>17125</v>
      </c>
      <c r="L144" s="787">
        <v>358.98640999999998</v>
      </c>
      <c r="M144" s="787">
        <v>53.901400000000002</v>
      </c>
      <c r="N144" s="102">
        <f t="shared" si="6"/>
        <v>50424</v>
      </c>
      <c r="O144" s="102">
        <f t="shared" si="6"/>
        <v>1102.6086700000001</v>
      </c>
      <c r="P144" s="102">
        <f t="shared" si="6"/>
        <v>215.60560000000001</v>
      </c>
    </row>
    <row r="145" spans="1:16">
      <c r="A145" s="786" t="s">
        <v>1040</v>
      </c>
      <c r="B145" s="787">
        <v>125</v>
      </c>
      <c r="C145" s="787">
        <v>2.6725699999999999</v>
      </c>
      <c r="D145" s="787">
        <v>8.0707799999999992</v>
      </c>
      <c r="E145" s="787">
        <v>274</v>
      </c>
      <c r="F145" s="787">
        <v>6.25014</v>
      </c>
      <c r="G145" s="787">
        <v>8.0707799999999992</v>
      </c>
      <c r="H145" s="787">
        <v>162</v>
      </c>
      <c r="I145" s="787">
        <v>3.2367900000000001</v>
      </c>
      <c r="J145" s="787">
        <v>8.0707799999999992</v>
      </c>
      <c r="K145" s="787">
        <v>23</v>
      </c>
      <c r="L145" s="787">
        <v>0.37496000000000002</v>
      </c>
      <c r="M145" s="787">
        <v>8.0707799999999992</v>
      </c>
      <c r="N145" s="102">
        <f t="shared" si="6"/>
        <v>584</v>
      </c>
      <c r="O145" s="102">
        <f t="shared" si="6"/>
        <v>12.534460000000001</v>
      </c>
      <c r="P145" s="102">
        <f t="shared" si="6"/>
        <v>32.283119999999997</v>
      </c>
    </row>
    <row r="146" spans="1:16">
      <c r="A146" s="786" t="s">
        <v>1215</v>
      </c>
      <c r="B146" s="787">
        <v>94</v>
      </c>
      <c r="C146" s="787">
        <v>2.0180400000000001</v>
      </c>
      <c r="D146" s="787">
        <v>6.44095</v>
      </c>
      <c r="E146" s="787">
        <v>528</v>
      </c>
      <c r="F146" s="787">
        <v>12.044549999999999</v>
      </c>
      <c r="G146" s="787">
        <v>6.44095</v>
      </c>
      <c r="H146" s="787">
        <v>436</v>
      </c>
      <c r="I146" s="787">
        <v>8.7581600000000002</v>
      </c>
      <c r="J146" s="787">
        <v>6.44095</v>
      </c>
      <c r="K146" s="787">
        <v>64</v>
      </c>
      <c r="L146" s="787">
        <v>1.1568000000000001</v>
      </c>
      <c r="M146" s="787">
        <v>6.44095</v>
      </c>
      <c r="N146" s="102">
        <f t="shared" si="6"/>
        <v>1122</v>
      </c>
      <c r="O146" s="102">
        <f t="shared" si="6"/>
        <v>23.977550000000001</v>
      </c>
      <c r="P146" s="102">
        <f t="shared" si="6"/>
        <v>25.7638</v>
      </c>
    </row>
    <row r="147" spans="1:16" ht="30">
      <c r="A147" s="786" t="s">
        <v>622</v>
      </c>
      <c r="B147" s="787">
        <v>493</v>
      </c>
      <c r="C147" s="787">
        <v>9.9262499999999996</v>
      </c>
      <c r="D147" s="787">
        <v>33.408270000000002</v>
      </c>
      <c r="E147" s="787">
        <v>1543</v>
      </c>
      <c r="F147" s="787">
        <v>36.316769999999998</v>
      </c>
      <c r="G147" s="787">
        <v>33.408270000000002</v>
      </c>
      <c r="H147" s="787">
        <v>1185</v>
      </c>
      <c r="I147" s="787">
        <v>25.276129999999998</v>
      </c>
      <c r="J147" s="787">
        <v>33.408270000000002</v>
      </c>
      <c r="K147" s="787">
        <v>327</v>
      </c>
      <c r="L147" s="787">
        <v>6.8185000000000002</v>
      </c>
      <c r="M147" s="787">
        <v>33.408270000000002</v>
      </c>
      <c r="N147" s="102">
        <f t="shared" si="6"/>
        <v>3548</v>
      </c>
      <c r="O147" s="102">
        <f t="shared" si="6"/>
        <v>78.337649999999996</v>
      </c>
      <c r="P147" s="102">
        <f t="shared" si="6"/>
        <v>133.63308000000001</v>
      </c>
    </row>
    <row r="148" spans="1:16">
      <c r="A148" s="786" t="s">
        <v>1039</v>
      </c>
      <c r="B148" s="787">
        <v>15</v>
      </c>
      <c r="C148" s="787">
        <v>0.29298000000000002</v>
      </c>
      <c r="D148" s="787">
        <v>0.97</v>
      </c>
      <c r="E148" s="787">
        <v>33</v>
      </c>
      <c r="F148" s="787">
        <v>0.70891000000000004</v>
      </c>
      <c r="G148" s="787">
        <v>0.97</v>
      </c>
      <c r="H148" s="787">
        <v>21</v>
      </c>
      <c r="I148" s="787">
        <v>0.42291000000000001</v>
      </c>
      <c r="J148" s="787">
        <v>0.97</v>
      </c>
      <c r="K148" s="787">
        <v>7</v>
      </c>
      <c r="L148" s="787">
        <v>0.15587000000000001</v>
      </c>
      <c r="M148" s="787">
        <v>0.97</v>
      </c>
      <c r="N148" s="102">
        <f t="shared" si="6"/>
        <v>76</v>
      </c>
      <c r="O148" s="102">
        <f t="shared" si="6"/>
        <v>1.5806699999999998</v>
      </c>
      <c r="P148" s="102">
        <f t="shared" si="6"/>
        <v>3.88</v>
      </c>
    </row>
    <row r="149" spans="1:16">
      <c r="A149" s="786" t="s">
        <v>1041</v>
      </c>
      <c r="B149" s="787">
        <v>288</v>
      </c>
      <c r="C149" s="787">
        <v>5.9560500000000003</v>
      </c>
      <c r="D149" s="787">
        <v>21.23245</v>
      </c>
      <c r="E149" s="787">
        <v>1799</v>
      </c>
      <c r="F149" s="787">
        <v>41.3232</v>
      </c>
      <c r="G149" s="787">
        <v>21.23245</v>
      </c>
      <c r="H149" s="787">
        <v>1626</v>
      </c>
      <c r="I149" s="787">
        <v>34.09102</v>
      </c>
      <c r="J149" s="787">
        <v>21.23245</v>
      </c>
      <c r="K149" s="787">
        <v>364</v>
      </c>
      <c r="L149" s="787">
        <v>7.4239199999999999</v>
      </c>
      <c r="M149" s="787">
        <v>21.23245</v>
      </c>
      <c r="N149" s="102">
        <f t="shared" si="6"/>
        <v>4077</v>
      </c>
      <c r="O149" s="102">
        <f t="shared" si="6"/>
        <v>88.79419</v>
      </c>
      <c r="P149" s="102">
        <f t="shared" si="6"/>
        <v>84.9298</v>
      </c>
    </row>
    <row r="150" spans="1:16" ht="30">
      <c r="A150" s="786" t="s">
        <v>1216</v>
      </c>
      <c r="B150" s="787">
        <v>60</v>
      </c>
      <c r="C150" s="787">
        <v>1.12355</v>
      </c>
      <c r="D150" s="787">
        <v>3.7647200000000001</v>
      </c>
      <c r="E150" s="787">
        <v>160</v>
      </c>
      <c r="F150" s="787">
        <v>3.50807</v>
      </c>
      <c r="G150" s="787">
        <v>3.7647200000000001</v>
      </c>
      <c r="H150" s="787">
        <v>34</v>
      </c>
      <c r="I150" s="787">
        <v>0.65366000000000002</v>
      </c>
      <c r="J150" s="787">
        <v>3.7647200000000001</v>
      </c>
      <c r="K150" s="787">
        <v>3</v>
      </c>
      <c r="L150" s="787">
        <v>4.3610000000000003E-2</v>
      </c>
      <c r="M150" s="787">
        <v>3.7647200000000001</v>
      </c>
      <c r="N150" s="102">
        <f t="shared" si="6"/>
        <v>257</v>
      </c>
      <c r="O150" s="102">
        <f t="shared" si="6"/>
        <v>5.3288900000000003</v>
      </c>
      <c r="P150" s="102">
        <f t="shared" si="6"/>
        <v>15.05888</v>
      </c>
    </row>
    <row r="151" spans="1:16">
      <c r="A151" s="786" t="s">
        <v>1217</v>
      </c>
      <c r="B151" s="787">
        <v>335</v>
      </c>
      <c r="C151" s="787">
        <v>6.6968199999999998</v>
      </c>
      <c r="D151" s="787">
        <v>22.726459999999999</v>
      </c>
      <c r="E151" s="787">
        <v>1521</v>
      </c>
      <c r="F151" s="787">
        <v>33.899000000000001</v>
      </c>
      <c r="G151" s="787">
        <v>22.726459999999999</v>
      </c>
      <c r="H151" s="787">
        <v>762</v>
      </c>
      <c r="I151" s="787">
        <v>13.9567</v>
      </c>
      <c r="J151" s="787">
        <v>22.726459999999999</v>
      </c>
      <c r="K151" s="787">
        <v>88</v>
      </c>
      <c r="L151" s="787">
        <v>1.57928</v>
      </c>
      <c r="M151" s="787">
        <v>22.726459999999999</v>
      </c>
      <c r="N151" s="102">
        <f t="shared" si="6"/>
        <v>2706</v>
      </c>
      <c r="O151" s="102">
        <f t="shared" si="6"/>
        <v>56.131799999999998</v>
      </c>
      <c r="P151" s="102">
        <f t="shared" si="6"/>
        <v>90.905839999999998</v>
      </c>
    </row>
    <row r="152" spans="1:16">
      <c r="A152" s="786" t="s">
        <v>580</v>
      </c>
      <c r="B152" s="787">
        <v>93</v>
      </c>
      <c r="C152" s="787">
        <v>1.80043</v>
      </c>
      <c r="D152" s="787">
        <v>6.08066</v>
      </c>
      <c r="E152" s="787">
        <v>212</v>
      </c>
      <c r="F152" s="787">
        <v>4.6820500000000003</v>
      </c>
      <c r="G152" s="787">
        <v>6.08066</v>
      </c>
      <c r="H152" s="787">
        <v>58</v>
      </c>
      <c r="I152" s="787">
        <v>1.0673999999999999</v>
      </c>
      <c r="J152" s="787">
        <v>6.08066</v>
      </c>
      <c r="K152" s="787">
        <v>3</v>
      </c>
      <c r="L152" s="787">
        <v>6.5180000000000002E-2</v>
      </c>
      <c r="M152" s="787">
        <v>6.08066</v>
      </c>
      <c r="N152" s="102">
        <f t="shared" si="6"/>
        <v>366</v>
      </c>
      <c r="O152" s="102">
        <f t="shared" si="6"/>
        <v>7.6150600000000006</v>
      </c>
      <c r="P152" s="102">
        <f t="shared" si="6"/>
        <v>24.32264</v>
      </c>
    </row>
    <row r="153" spans="1:16">
      <c r="A153" s="786" t="s">
        <v>1037</v>
      </c>
      <c r="B153" s="787">
        <v>40</v>
      </c>
      <c r="C153" s="787">
        <v>0.80961000000000005</v>
      </c>
      <c r="D153" s="787">
        <v>3.0032100000000002</v>
      </c>
      <c r="E153" s="787">
        <v>225</v>
      </c>
      <c r="F153" s="787">
        <v>5.1898099999999996</v>
      </c>
      <c r="G153" s="787">
        <v>3.0032100000000002</v>
      </c>
      <c r="H153" s="787">
        <v>136</v>
      </c>
      <c r="I153" s="787">
        <v>2.8721100000000002</v>
      </c>
      <c r="J153" s="787">
        <v>3.0032100000000002</v>
      </c>
      <c r="K153" s="787">
        <v>12</v>
      </c>
      <c r="L153" s="787">
        <v>0.22586000000000001</v>
      </c>
      <c r="M153" s="787">
        <v>3.0032100000000002</v>
      </c>
      <c r="N153" s="102">
        <f t="shared" si="6"/>
        <v>413</v>
      </c>
      <c r="O153" s="102">
        <f t="shared" si="6"/>
        <v>9.0973900000000008</v>
      </c>
      <c r="P153" s="102">
        <f t="shared" si="6"/>
        <v>12.012840000000001</v>
      </c>
    </row>
    <row r="154" spans="1:16" ht="30">
      <c r="A154" s="786" t="s">
        <v>1218</v>
      </c>
      <c r="B154" s="787">
        <v>24</v>
      </c>
      <c r="C154" s="787">
        <v>0.46137</v>
      </c>
      <c r="D154" s="787">
        <v>1.5923</v>
      </c>
      <c r="E154" s="787">
        <v>102</v>
      </c>
      <c r="F154" s="787">
        <v>2.29983</v>
      </c>
      <c r="G154" s="787">
        <v>1.5923</v>
      </c>
      <c r="H154" s="787">
        <v>68</v>
      </c>
      <c r="I154" s="787">
        <v>1.3093399999999999</v>
      </c>
      <c r="J154" s="787">
        <v>1.5923</v>
      </c>
      <c r="K154" s="787">
        <v>9</v>
      </c>
      <c r="L154" s="787">
        <v>0.15351999999999999</v>
      </c>
      <c r="M154" s="787">
        <v>1.5923</v>
      </c>
      <c r="N154" s="102">
        <f t="shared" si="6"/>
        <v>203</v>
      </c>
      <c r="O154" s="102">
        <f t="shared" si="6"/>
        <v>4.2240600000000006</v>
      </c>
      <c r="P154" s="102">
        <f t="shared" si="6"/>
        <v>6.3692000000000002</v>
      </c>
    </row>
    <row r="155" spans="1:16" ht="30">
      <c r="A155" s="786" t="s">
        <v>1219</v>
      </c>
      <c r="B155" s="787">
        <v>75</v>
      </c>
      <c r="C155" s="787">
        <v>1.57501</v>
      </c>
      <c r="D155" s="787">
        <v>5.1603399999999997</v>
      </c>
      <c r="E155" s="787">
        <v>351</v>
      </c>
      <c r="F155" s="787">
        <v>8.1898400000000002</v>
      </c>
      <c r="G155" s="787">
        <v>5.1603399999999997</v>
      </c>
      <c r="H155" s="787">
        <v>509</v>
      </c>
      <c r="I155" s="787">
        <v>10.84937</v>
      </c>
      <c r="J155" s="787">
        <v>5.1603399999999997</v>
      </c>
      <c r="K155" s="787">
        <v>162</v>
      </c>
      <c r="L155" s="787">
        <v>3.4220700000000002</v>
      </c>
      <c r="M155" s="787">
        <v>5.1603399999999997</v>
      </c>
      <c r="N155" s="102">
        <f t="shared" si="6"/>
        <v>1097</v>
      </c>
      <c r="O155" s="102">
        <f t="shared" si="6"/>
        <v>24.036290000000005</v>
      </c>
      <c r="P155" s="102">
        <f t="shared" si="6"/>
        <v>20.641359999999999</v>
      </c>
    </row>
    <row r="156" spans="1:16" ht="30">
      <c r="A156" s="786" t="s">
        <v>1065</v>
      </c>
      <c r="B156" s="787">
        <v>53</v>
      </c>
      <c r="C156" s="787">
        <v>1.0588</v>
      </c>
      <c r="D156" s="787">
        <v>3.3329399999999998</v>
      </c>
      <c r="E156" s="787">
        <v>119</v>
      </c>
      <c r="F156" s="787">
        <v>2.5975899999999998</v>
      </c>
      <c r="G156" s="787">
        <v>3.3329399999999998</v>
      </c>
      <c r="H156" s="787">
        <v>60</v>
      </c>
      <c r="I156" s="787">
        <v>1.2124999999999999</v>
      </c>
      <c r="J156" s="787">
        <v>3.3329399999999998</v>
      </c>
      <c r="K156" s="787">
        <v>8</v>
      </c>
      <c r="L156" s="787">
        <v>0.17191999999999999</v>
      </c>
      <c r="M156" s="787">
        <v>3.3329399999999998</v>
      </c>
      <c r="N156" s="102">
        <f t="shared" si="6"/>
        <v>240</v>
      </c>
      <c r="O156" s="102">
        <f t="shared" si="6"/>
        <v>5.0408100000000005</v>
      </c>
      <c r="P156" s="102">
        <f t="shared" si="6"/>
        <v>13.331759999999999</v>
      </c>
    </row>
    <row r="157" spans="1:16">
      <c r="A157" s="781"/>
      <c r="B157" s="781">
        <v>5669</v>
      </c>
      <c r="C157" s="781">
        <v>111.85543</v>
      </c>
      <c r="D157" s="781">
        <v>381.26283000000001</v>
      </c>
      <c r="E157" s="781">
        <v>24506</v>
      </c>
      <c r="F157" s="781">
        <v>564.75329999999997</v>
      </c>
      <c r="G157" s="781">
        <v>3066.8886900000002</v>
      </c>
      <c r="H157" s="781">
        <v>38432</v>
      </c>
      <c r="I157" s="781">
        <v>817.85640999999998</v>
      </c>
      <c r="J157" s="781">
        <v>8902.9389699999992</v>
      </c>
      <c r="K157" s="781">
        <v>19240</v>
      </c>
      <c r="L157" s="781">
        <v>400.66437999999999</v>
      </c>
      <c r="M157" s="781">
        <v>5776.1695</v>
      </c>
      <c r="N157" s="316">
        <f t="shared" si="6"/>
        <v>87847</v>
      </c>
      <c r="O157" s="316">
        <f t="shared" si="6"/>
        <v>1895.1295199999997</v>
      </c>
      <c r="P157" s="316">
        <f t="shared" si="6"/>
        <v>18127.259989999999</v>
      </c>
    </row>
  </sheetData>
  <mergeCells count="11">
    <mergeCell ref="A124:P124"/>
    <mergeCell ref="B125:D125"/>
    <mergeCell ref="E125:G125"/>
    <mergeCell ref="H125:J125"/>
    <mergeCell ref="K125:M125"/>
    <mergeCell ref="A1:P1"/>
    <mergeCell ref="B2:D2"/>
    <mergeCell ref="E2:G2"/>
    <mergeCell ref="H2:J2"/>
    <mergeCell ref="K2:M2"/>
    <mergeCell ref="N2:P2"/>
  </mergeCells>
  <hyperlinks>
    <hyperlink ref="A40" r:id="rId1" display="javascript:StateWiseReport('01/04/2015','09/02/2022','2','0' );"/>
    <hyperlink ref="A52" r:id="rId2" display="javascript:StateWiseReport('01/04/2015','09/02/2022','3','0' );"/>
    <hyperlink ref="A54" r:id="rId3" display="javascript:StateWiseReport('01/04/2015','09/02/2022','5','0' );"/>
    <hyperlink ref="A51" r:id="rId4" display="javascript:StateWiseReport('01/04/2015','09/02/2022','6','0' );"/>
    <hyperlink ref="A19" r:id="rId5" display="javascript:StateWiseReport('01/04/2015','09/02/2022','8','0' );"/>
    <hyperlink ref="A110" r:id="rId6" display="javascript:StateWiseReport('01/04/2015','09/02/2022','9','0' );"/>
    <hyperlink ref="A11" r:id="rId7" display="javascript:StateWiseReport('01/04/2015','09/02/2022','12','0' );"/>
    <hyperlink ref="A93" r:id="rId8" display="javascript:StateWiseReport('01/04/2015','09/02/2022','13','0' );"/>
    <hyperlink ref="A87" r:id="rId9" display="javascript:StateWiseReport('01/04/2015','09/02/2022','15','0' );"/>
    <hyperlink ref="A100" r:id="rId10" display="javascript:StateWiseReport('01/04/2015','09/02/2022','16','0' );"/>
    <hyperlink ref="A111" r:id="rId11" display="javascript:StateWiseReport('01/04/2015','09/02/2022','17','0' );"/>
    <hyperlink ref="A66" r:id="rId12" display="javascript:StateWiseReport('01/04/2015','09/02/2022','18','0' );"/>
    <hyperlink ref="A55" r:id="rId13" display="javascript:StateWiseReport('01/04/2015','09/02/2022','19','0' );"/>
    <hyperlink ref="A32" r:id="rId14" display="javascript:StateWiseReport('01/04/2015','09/02/2022','20','0' );"/>
    <hyperlink ref="A28" r:id="rId15" display="javascript:StateWiseReport('01/04/2015','09/02/2022','24','0' );"/>
    <hyperlink ref="A112" r:id="rId16" display="javascript:StateWiseReport('01/04/2015','09/02/2022','25','0' );"/>
    <hyperlink ref="A5" r:id="rId17" display="javascript:StateWiseReport('01/04/2015','09/02/2022','26','0' );"/>
    <hyperlink ref="A43" r:id="rId18" display="javascript:StateWiseReport('01/04/2015','09/02/2022','27','0' );"/>
    <hyperlink ref="A23" r:id="rId19" display="javascript:StateWiseReport('01/04/2015','09/02/2022','28','0' );"/>
    <hyperlink ref="A15" r:id="rId20" display="javascript:StateWiseReport('01/04/2015','09/02/2022','30','0' );"/>
    <hyperlink ref="A113" r:id="rId21" display="javascript:StateWiseReport('01/04/2015','09/02/2022','31','0' );"/>
    <hyperlink ref="A37" r:id="rId22" display="javascript:StateWiseReport('01/04/2015','09/02/2022','34','0' );"/>
    <hyperlink ref="A7" r:id="rId23" display="javascript:StateWiseReport('01/04/2015','09/02/2022','35','0' );"/>
    <hyperlink ref="A98" r:id="rId24" display="javascript:StateWiseReport('01/04/2015','09/02/2022','36','0' );"/>
    <hyperlink ref="A69" r:id="rId25" display="javascript:StateWiseReport('01/04/2015','09/02/2022','39','0' );"/>
    <hyperlink ref="A103" r:id="rId26" display="javascript:StateWiseReport('01/04/2015','09/02/2022','40','0' );"/>
    <hyperlink ref="A114" r:id="rId27" display="javascript:StateWiseReport('01/04/2015','09/02/2022','43','0' );"/>
    <hyperlink ref="A45" r:id="rId28" display="javascript:StateWiseReport('01/04/2015','09/02/2022','44','0' );"/>
    <hyperlink ref="A44" r:id="rId29" display="javascript:StateWiseReport('01/04/2015','09/02/2022','45','0' );"/>
    <hyperlink ref="A115" r:id="rId30" display="javascript:StateWiseReport('01/04/2015','09/02/2022','46','0' );"/>
    <hyperlink ref="A33" r:id="rId31" display="javascript:StateWiseReport('01/04/2015','09/02/2022','48','0' );"/>
    <hyperlink ref="A14" r:id="rId32" display="javascript:StateWiseReport('01/04/2015','09/02/2022','52','0' );"/>
    <hyperlink ref="A84" r:id="rId33" display="javascript:StateWiseReport('01/04/2015','09/02/2022','54','0' );"/>
    <hyperlink ref="A59" r:id="rId34" display="javascript:StateWiseReport('01/04/2015','09/02/2022','55','0' );"/>
    <hyperlink ref="A49" r:id="rId35" display="javascript:StateWiseReport('01/04/2015','09/02/2022','56','0' );"/>
    <hyperlink ref="A61" r:id="rId36" display="javascript:StateWiseReport('01/04/2015','09/02/2022','60','0' );"/>
    <hyperlink ref="A30" r:id="rId37" display="javascript:StateWiseReport('01/04/2015','09/02/2022','63','0' );"/>
    <hyperlink ref="A60" r:id="rId38" display="javascript:StateWiseReport('01/04/2015','09/02/2022','67','0' );"/>
    <hyperlink ref="A26" r:id="rId39" display="javascript:StateWiseReport('01/04/2015','09/02/2022','71','0' );"/>
    <hyperlink ref="A20" r:id="rId40" display="javascript:StateWiseReport('01/04/2015','09/02/2022','72','0' );"/>
    <hyperlink ref="A42" r:id="rId41" display="javascript:StateWiseReport('01/04/2015','09/02/2022','73','0' );"/>
    <hyperlink ref="A36" r:id="rId42" display="javascript:StateWiseReport('01/04/2015','09/02/2022','74','0' );"/>
    <hyperlink ref="A29" r:id="rId43" display="javascript:StateWiseReport('01/04/2015','09/02/2022','75','0' );"/>
    <hyperlink ref="A9" r:id="rId44" display="javascript:StateWiseReport('01/04/2015','09/02/2022','77','0' );"/>
    <hyperlink ref="A12" r:id="rId45" display="javascript:StateWiseReport('01/04/2015','09/02/2022','78','0' );"/>
    <hyperlink ref="A67" r:id="rId46" display="javascript:StateWiseReport('01/04/2015','09/02/2022','79','0' );"/>
    <hyperlink ref="A24" r:id="rId47" display="javascript:StateWiseReport('01/04/2015','09/02/2022','80','0' );"/>
    <hyperlink ref="A25" r:id="rId48" display="javascript:StateWiseReport('01/04/2015','09/02/2022','81','0' );"/>
    <hyperlink ref="A47" r:id="rId49" display="javascript:StateWiseReport('01/04/2015','09/02/2022','82','0' );"/>
    <hyperlink ref="A34" r:id="rId50" display="javascript:StateWiseReport('01/04/2015','09/02/2022','83','0' );"/>
    <hyperlink ref="A75" r:id="rId51" display="javascript:StateWiseReport('01/04/2015','09/02/2022','84','0' );"/>
    <hyperlink ref="A56" r:id="rId52" display="javascript:StateWiseReport('01/04/2015','09/02/2022','85','0' );"/>
    <hyperlink ref="A104" r:id="rId53" display="javascript:StateWiseReport('01/04/2015','09/02/2022','87','0' );"/>
    <hyperlink ref="A6" r:id="rId54" display="javascript:StateWiseReport('01/04/2015','09/02/2022','88','0' );"/>
    <hyperlink ref="A8" r:id="rId55" display="javascript:StateWiseReport('01/04/2015','09/02/2022','91','0' );"/>
    <hyperlink ref="A63" r:id="rId56" display="javascript:StateWiseReport('01/04/2015','09/02/2022','92','0' );"/>
    <hyperlink ref="A35" r:id="rId57" display="javascript:StateWiseReport('01/04/2015','09/02/2022','93','0' );"/>
    <hyperlink ref="A41" r:id="rId58" display="javascript:StateWiseReport('01/04/2015','09/02/2022','94','0' );"/>
    <hyperlink ref="A18" r:id="rId59" display="javascript:StateWiseReport('01/04/2015','09/02/2022','96','0' );"/>
    <hyperlink ref="A73" r:id="rId60" display="javascript:StateWiseReport('01/04/2015','09/02/2022','97','0' );"/>
    <hyperlink ref="A10" r:id="rId61" display="javascript:StateWiseReport('01/04/2015','09/02/2022','98','0' );"/>
    <hyperlink ref="A16" r:id="rId62" display="javascript:StateWiseReport('01/04/2015','09/02/2022','99','0' );"/>
    <hyperlink ref="A80" r:id="rId63" display="javascript:StateWiseReport('01/04/2015','09/02/2022','100','0' );"/>
    <hyperlink ref="A68" r:id="rId64" display="javascript:StateWiseReport('01/04/2015','09/02/2022','101','0' );"/>
    <hyperlink ref="A22" r:id="rId65" display="javascript:StateWiseReport('01/04/2015','09/02/2022','109','0' );"/>
    <hyperlink ref="A27" r:id="rId66" display="javascript:StateWiseReport('01/04/2015','09/02/2022','119','0' );"/>
    <hyperlink ref="A88" r:id="rId67" display="javascript:StateWiseReport('01/04/2015','09/02/2022','126','0' );"/>
    <hyperlink ref="A48" r:id="rId68" display="javascript:StateWiseReport('01/04/2015','09/02/2022','140','0' );"/>
    <hyperlink ref="A81" r:id="rId69" display="javascript:StateWiseReport('01/04/2015','09/02/2022','146','0' );"/>
    <hyperlink ref="A76" r:id="rId70" display="javascript:StateWiseReport('01/04/2015','09/02/2022','147','0' );"/>
    <hyperlink ref="A74" r:id="rId71" display="javascript:StateWiseReport('01/04/2015','09/02/2022','186','0' );"/>
    <hyperlink ref="A64" r:id="rId72" display="javascript:StateWiseReport('01/04/2015','09/02/2022','187','0' );"/>
    <hyperlink ref="A65" r:id="rId73" display="javascript:StateWiseReport('01/04/2015','09/02/2022','189','0' );"/>
    <hyperlink ref="A71" r:id="rId74" display="javascript:StateWiseReport('01/04/2015','09/02/2022','191','0' );"/>
    <hyperlink ref="A58" r:id="rId75" display="javascript:StateWiseReport('01/04/2015','09/02/2022','192','0' );"/>
    <hyperlink ref="A21" r:id="rId76" display="javascript:StateWiseReport('01/04/2015','09/02/2022','196','0' );"/>
    <hyperlink ref="A89" r:id="rId77" display="javascript:StateWiseReport('01/04/2015','09/02/2022','197','0' );"/>
    <hyperlink ref="A83" r:id="rId78" display="javascript:StateWiseReport('01/04/2015','09/02/2022','207','0' );"/>
    <hyperlink ref="A38" r:id="rId79" display="javascript:StateWiseReport('01/04/2015','09/02/2022','209','0' );"/>
    <hyperlink ref="A46" r:id="rId80" display="javascript:StateWiseReport('01/04/2015','09/02/2022','210','0' );"/>
    <hyperlink ref="A85" r:id="rId81" display="javascript:StateWiseReport('01/04/2015','09/02/2022','213','0' );"/>
    <hyperlink ref="A90" r:id="rId82" display="javascript:StateWiseReport('01/04/2015','09/02/2022','218','0' );"/>
    <hyperlink ref="A31" r:id="rId83" display="javascript:StateWiseReport('01/04/2015','09/02/2022','224','0' );"/>
    <hyperlink ref="A101" r:id="rId84" display="javascript:StateWiseReport('01/04/2015','09/02/2022','225','0' );"/>
    <hyperlink ref="A53" r:id="rId85" display="javascript:StateWiseReport('01/04/2015','09/02/2022','233','0' );"/>
    <hyperlink ref="A39" r:id="rId86" display="javascript:StateWiseReport('01/04/2015','09/02/2022','297','0' );"/>
    <hyperlink ref="A78" r:id="rId87" display="javascript:StateWiseReport('01/04/2015','09/02/2022','501','0' );"/>
    <hyperlink ref="A50" r:id="rId88" display="javascript:StateWiseReport('01/04/2015','09/02/2022','515','0' );"/>
    <hyperlink ref="A57" r:id="rId89" display="javascript:StateWiseReport('01/04/2015','09/02/2022','518','0' );"/>
    <hyperlink ref="A82" r:id="rId90" display="javascript:StateWiseReport('01/04/2015','09/02/2022','519','0' );"/>
    <hyperlink ref="A91" r:id="rId91" display="javascript:StateWiseReport('01/04/2015','09/02/2022','520','0' );"/>
    <hyperlink ref="A105" r:id="rId92" display="javascript:StateWiseReport('01/04/2015','09/02/2022','521','0' );"/>
    <hyperlink ref="A79" r:id="rId93" display="javascript:StateWiseReport('01/04/2015','09/02/2022','533','0' );"/>
    <hyperlink ref="A70" r:id="rId94" display="javascript:StateWiseReport('01/04/2015','09/02/2022','537','0' );"/>
    <hyperlink ref="A99" r:id="rId95" display="javascript:StateWiseReport('01/04/2015','09/02/2022','549','0' );"/>
    <hyperlink ref="A62" r:id="rId96" display="javascript:StateWiseReport('01/04/2015','09/02/2022','577','0' );"/>
    <hyperlink ref="A86" r:id="rId97" display="javascript:StateWiseReport('01/04/2015','09/02/2022','581','0' );"/>
    <hyperlink ref="A92" r:id="rId98" display="javascript:StateWiseReport('01/04/2015','09/02/2022','584','0' );"/>
    <hyperlink ref="A17" r:id="rId99" display="javascript:StateWiseReport('01/04/2015','09/02/2022','591','0' );"/>
    <hyperlink ref="A13" r:id="rId100" display="javascript:StateWiseReport('01/04/2015','09/02/2022','595','0' );"/>
    <hyperlink ref="A97" r:id="rId101" display="javascript:StateWiseReport('01/04/2015','09/02/2022','602','0' );"/>
    <hyperlink ref="A106" r:id="rId102" display="javascript:StateWiseReport('01/04/2015','09/02/2022','716','0' );"/>
    <hyperlink ref="A94" r:id="rId103" display="javascript:StateWiseReport('01/04/2015','09/02/2022','717','0' );"/>
    <hyperlink ref="A4" r:id="rId104" display="javascript:StateWiseReport('01/04/2015','09/02/2022','718','0' );"/>
    <hyperlink ref="A95" r:id="rId105" display="javascript:StateWiseReport('01/04/2015','09/02/2022','719','0' );"/>
    <hyperlink ref="A72" r:id="rId106" display="javascript:StateWiseReport('01/04/2015','09/02/2022','720','0' );"/>
    <hyperlink ref="A116" r:id="rId107" display="javascript:StateWiseReport('01/04/2015','09/02/2022','721','0' );"/>
    <hyperlink ref="A107" r:id="rId108" display="javascript:StateWiseReport('01/04/2015','09/02/2022','723','0' );"/>
    <hyperlink ref="A117" r:id="rId109" display="javascript:StateWiseReport('01/04/2015','09/02/2022','724','0' );"/>
    <hyperlink ref="A108" r:id="rId110" display="javascript:StateWiseReport('01/04/2015','09/02/2022','725','0' );"/>
    <hyperlink ref="A118" r:id="rId111" display="javascript:StateWiseReport('01/04/2015','09/02/2022','726','0' );"/>
    <hyperlink ref="A119" r:id="rId112" display="javascript:StateWiseReport('01/04/2015','09/02/2022','727','0' );"/>
    <hyperlink ref="A96" r:id="rId113" display="javascript:StateWiseReport('01/04/2015','09/02/2022','728','0' );"/>
    <hyperlink ref="A120" r:id="rId114" display="javascript:StateWiseReport('01/04/2015','09/02/2022','729','0' );"/>
    <hyperlink ref="A77" r:id="rId115" display="javascript:StateWiseReport('01/04/2015','09/02/2022','731','0' );"/>
    <hyperlink ref="A109" r:id="rId116" display="javascript:StateWiseReport('01/04/2015','09/02/2022','732','0' );"/>
    <hyperlink ref="A102" r:id="rId117" display="javascript:StateWiseReport('01/04/2015','09/02/2022','733','0' );"/>
    <hyperlink ref="A127" r:id="rId118" display="javascript:TownWiseReport('01/04/2015','09/02/2022','0','29','555','0' );"/>
    <hyperlink ref="A128" r:id="rId119" display="javascript:TownWiseReport('01/04/2015','09/02/2022','0','29','556','0' );"/>
    <hyperlink ref="A129" r:id="rId120" display="javascript:TownWiseReport('01/04/2015','09/02/2022','0','29','557','0' );"/>
    <hyperlink ref="A130" r:id="rId121" display="javascript:TownWiseReport('01/04/2015','09/02/2022','0','29','558','0' );"/>
    <hyperlink ref="A131" r:id="rId122" display="javascript:TownWiseReport('01/04/2015','09/02/2022','0','29','559','0' );"/>
    <hyperlink ref="A132" r:id="rId123" display="javascript:TownWiseReport('01/04/2015','09/02/2022','0','29','560','0' );"/>
    <hyperlink ref="A133" r:id="rId124" display="javascript:TownWiseReport('01/04/2015','09/02/2022','0','29','561','0' );"/>
    <hyperlink ref="A134" r:id="rId125" display="javascript:TownWiseReport('01/04/2015','09/02/2022','0','29','562','0' );"/>
    <hyperlink ref="A135" r:id="rId126" display="javascript:TownWiseReport('01/04/2015','09/02/2022','0','29','563','0' );"/>
    <hyperlink ref="A136" r:id="rId127" display="javascript:TownWiseReport('01/04/2015','09/02/2022','0','29','564','0' );"/>
    <hyperlink ref="A137" r:id="rId128" display="javascript:TownWiseReport('01/04/2015','09/02/2022','0','29','565','0' );"/>
    <hyperlink ref="A138" r:id="rId129" display="javascript:TownWiseReport('01/04/2015','09/02/2022','0','29','566','0' );"/>
    <hyperlink ref="A139" r:id="rId130" display="javascript:TownWiseReport('01/04/2015','09/02/2022','0','29','567','0' );"/>
    <hyperlink ref="A140" r:id="rId131" display="javascript:TownWiseReport('01/04/2015','09/02/2022','0','29','568','0' );"/>
    <hyperlink ref="A141" r:id="rId132" display="javascript:TownWiseReport('01/04/2015','09/02/2022','0','29','569','0' );"/>
    <hyperlink ref="A142" r:id="rId133" display="javascript:TownWiseReport('01/04/2015','09/02/2022','0','29','570','0' );"/>
    <hyperlink ref="A143" r:id="rId134" display="javascript:TownWiseReport('01/04/2015','09/02/2022','0','29','571','0' );"/>
    <hyperlink ref="A144" r:id="rId135" display="javascript:TownWiseReport('01/04/2015','09/02/2022','0','29','572','0' );"/>
    <hyperlink ref="A145" r:id="rId136" display="javascript:TownWiseReport('01/04/2015','09/02/2022','0','29','573','0' );"/>
    <hyperlink ref="A146" r:id="rId137" display="javascript:TownWiseReport('01/04/2015','09/02/2022','0','29','574','0' );"/>
    <hyperlink ref="A147" r:id="rId138" display="javascript:TownWiseReport('01/04/2015','09/02/2022','0','29','575','0' );"/>
    <hyperlink ref="A148" r:id="rId139" display="javascript:TownWiseReport('01/04/2015','09/02/2022','0','29','576','0' );"/>
    <hyperlink ref="A149" r:id="rId140" display="javascript:TownWiseReport('01/04/2015','09/02/2022','0','29','577','0' );"/>
    <hyperlink ref="A150" r:id="rId141" display="javascript:TownWiseReport('01/04/2015','09/02/2022','0','29','578','0' );"/>
    <hyperlink ref="A151" r:id="rId142" display="javascript:TownWiseReport('01/04/2015','09/02/2022','0','29','579','0' );"/>
    <hyperlink ref="A152" r:id="rId143" display="javascript:TownWiseReport('01/04/2015','09/02/2022','0','29','580','0' );"/>
    <hyperlink ref="A153" r:id="rId144" display="javascript:TownWiseReport('01/04/2015','09/02/2022','0','29','581','0' );"/>
    <hyperlink ref="A154" r:id="rId145" display="javascript:TownWiseReport('01/04/2015','09/02/2022','0','29','582','0' );"/>
    <hyperlink ref="A155" r:id="rId146" display="javascript:TownWiseReport('01/04/2015','09/02/2022','0','29','583','0' );"/>
    <hyperlink ref="A156" r:id="rId147" display="javascript:TownWiseReport('01/04/2015','09/02/2022','0','29','584','0' );"/>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5"/>
  <sheetViews>
    <sheetView workbookViewId="0">
      <selection activeCell="J7" sqref="J7"/>
    </sheetView>
  </sheetViews>
  <sheetFormatPr defaultColWidth="14.42578125" defaultRowHeight="15"/>
  <cols>
    <col min="1" max="1" width="6.140625" style="792" customWidth="1"/>
    <col min="2" max="2" width="20.140625" style="792" customWidth="1"/>
    <col min="3" max="3" width="11.7109375" style="792" customWidth="1"/>
    <col min="4" max="4" width="14.85546875" style="792" customWidth="1"/>
    <col min="5" max="5" width="13.5703125" style="792" customWidth="1"/>
    <col min="6" max="6" width="9" style="792" customWidth="1"/>
    <col min="7" max="7" width="8" style="792" customWidth="1"/>
    <col min="8" max="8" width="10.85546875" style="792" customWidth="1"/>
    <col min="9" max="9" width="11.28515625" style="792" customWidth="1"/>
    <col min="10" max="10" width="7" style="792" customWidth="1"/>
    <col min="11" max="11" width="11" style="792" customWidth="1"/>
    <col min="12" max="12" width="23.7109375" style="792" customWidth="1"/>
    <col min="13" max="13" width="26.140625" style="792" bestFit="1" customWidth="1"/>
    <col min="14" max="14" width="27.7109375" style="792" customWidth="1"/>
    <col min="15" max="15" width="13" style="792" customWidth="1"/>
    <col min="16" max="17" width="14.42578125" style="792"/>
    <col min="18" max="18" width="9.5703125" style="792" customWidth="1"/>
    <col min="19" max="19" width="12.42578125" style="792" customWidth="1"/>
    <col min="20" max="20" width="15.7109375" style="792" customWidth="1"/>
    <col min="21" max="21" width="20.85546875" style="792" customWidth="1"/>
    <col min="22" max="22" width="19.7109375" style="792" customWidth="1"/>
    <col min="23" max="23" width="12.28515625" style="792" customWidth="1"/>
    <col min="24" max="24" width="13.85546875" style="792" customWidth="1"/>
    <col min="25" max="16384" width="14.42578125" style="792"/>
  </cols>
  <sheetData>
    <row r="1" spans="1:25" ht="15.75">
      <c r="A1" s="791" t="s">
        <v>1220</v>
      </c>
      <c r="B1" s="791"/>
      <c r="C1" s="791"/>
      <c r="D1" s="791"/>
      <c r="E1" s="791"/>
      <c r="F1" s="791"/>
      <c r="G1" s="791"/>
      <c r="H1" s="791"/>
      <c r="I1" s="791"/>
      <c r="J1" s="791"/>
      <c r="K1" s="791"/>
      <c r="L1" s="791"/>
      <c r="M1" s="791"/>
      <c r="N1" s="791"/>
      <c r="O1" s="791"/>
      <c r="P1" s="791"/>
      <c r="Q1" s="791"/>
      <c r="R1" s="791"/>
      <c r="S1" s="791"/>
      <c r="T1" s="791"/>
      <c r="U1" s="791"/>
      <c r="V1" s="791"/>
      <c r="W1" s="791"/>
      <c r="X1" s="791"/>
    </row>
    <row r="2" spans="1:25" ht="70.5" customHeight="1">
      <c r="A2" s="793" t="s">
        <v>341</v>
      </c>
      <c r="B2" s="793" t="s">
        <v>1221</v>
      </c>
      <c r="C2" s="793" t="s">
        <v>569</v>
      </c>
      <c r="D2" s="793" t="s">
        <v>1222</v>
      </c>
      <c r="E2" s="793" t="s">
        <v>1223</v>
      </c>
      <c r="F2" s="793" t="s">
        <v>1224</v>
      </c>
      <c r="G2" s="793" t="s">
        <v>1225</v>
      </c>
      <c r="H2" s="793" t="s">
        <v>1226</v>
      </c>
      <c r="I2" s="793" t="s">
        <v>1227</v>
      </c>
      <c r="J2" s="793" t="s">
        <v>1228</v>
      </c>
      <c r="K2" s="793" t="s">
        <v>1229</v>
      </c>
      <c r="L2" s="793" t="s">
        <v>71</v>
      </c>
      <c r="M2" s="793" t="s">
        <v>1230</v>
      </c>
      <c r="N2" s="793" t="s">
        <v>1231</v>
      </c>
      <c r="O2" s="793" t="s">
        <v>1232</v>
      </c>
      <c r="P2" s="793" t="s">
        <v>1233</v>
      </c>
      <c r="Q2" s="793" t="s">
        <v>1234</v>
      </c>
      <c r="R2" s="793" t="s">
        <v>1235</v>
      </c>
      <c r="S2" s="793" t="s">
        <v>1236</v>
      </c>
      <c r="T2" s="793" t="s">
        <v>1237</v>
      </c>
      <c r="U2" s="794" t="s">
        <v>1238</v>
      </c>
      <c r="V2" s="793" t="s">
        <v>1239</v>
      </c>
      <c r="W2" s="794" t="s">
        <v>1240</v>
      </c>
      <c r="X2" s="793" t="s">
        <v>1241</v>
      </c>
      <c r="Y2" s="795"/>
    </row>
    <row r="3" spans="1:25">
      <c r="A3" s="796"/>
      <c r="B3" s="796"/>
      <c r="C3" s="796"/>
      <c r="D3" s="796"/>
      <c r="E3" s="796"/>
      <c r="F3" s="796"/>
      <c r="G3" s="796"/>
      <c r="H3" s="796"/>
      <c r="I3" s="796"/>
      <c r="J3" s="796"/>
      <c r="K3" s="796"/>
      <c r="L3" s="796"/>
      <c r="M3" s="796"/>
      <c r="N3" s="796"/>
      <c r="O3" s="796"/>
      <c r="P3" s="796"/>
      <c r="Q3" s="796"/>
      <c r="R3" s="796"/>
      <c r="S3" s="796"/>
      <c r="T3" s="796"/>
      <c r="U3" s="797"/>
      <c r="V3" s="796"/>
      <c r="W3" s="797"/>
      <c r="X3" s="796"/>
      <c r="Y3" s="798"/>
    </row>
    <row r="4" spans="1:25">
      <c r="A4" s="799">
        <v>1</v>
      </c>
      <c r="B4" s="800" t="s">
        <v>1242</v>
      </c>
      <c r="C4" s="801" t="s">
        <v>1243</v>
      </c>
      <c r="D4" s="801" t="s">
        <v>1243</v>
      </c>
      <c r="E4" s="799" t="s">
        <v>1244</v>
      </c>
      <c r="F4" s="799">
        <v>5616</v>
      </c>
      <c r="G4" s="799">
        <v>3298</v>
      </c>
      <c r="H4" s="802">
        <v>609</v>
      </c>
      <c r="I4" s="799">
        <v>1376</v>
      </c>
      <c r="J4" s="799">
        <v>1376</v>
      </c>
      <c r="K4" s="799">
        <v>0</v>
      </c>
      <c r="L4" s="799" t="s">
        <v>217</v>
      </c>
      <c r="M4" s="799">
        <v>10602</v>
      </c>
      <c r="N4" s="799" t="s">
        <v>1245</v>
      </c>
      <c r="O4" s="799">
        <v>909</v>
      </c>
      <c r="P4" s="799" t="s">
        <v>1246</v>
      </c>
      <c r="Q4" s="799" t="s">
        <v>1246</v>
      </c>
      <c r="R4" s="799" t="s">
        <v>1247</v>
      </c>
      <c r="S4" s="799">
        <v>1102</v>
      </c>
      <c r="T4" s="799">
        <v>1376</v>
      </c>
      <c r="U4" s="799">
        <v>653</v>
      </c>
      <c r="V4" s="799"/>
      <c r="W4" s="799">
        <v>481</v>
      </c>
      <c r="X4" s="799"/>
      <c r="Y4" s="803"/>
    </row>
    <row r="5" spans="1:25">
      <c r="A5" s="804">
        <v>1</v>
      </c>
      <c r="B5" s="800" t="s">
        <v>1242</v>
      </c>
      <c r="C5" s="805" t="s">
        <v>1243</v>
      </c>
      <c r="D5" s="805" t="s">
        <v>1243</v>
      </c>
      <c r="E5" s="806" t="s">
        <v>1244</v>
      </c>
      <c r="F5" s="806"/>
      <c r="G5" s="806"/>
      <c r="H5" s="807"/>
      <c r="I5" s="806">
        <v>1013</v>
      </c>
      <c r="J5" s="806">
        <v>1013</v>
      </c>
      <c r="K5" s="806">
        <v>0</v>
      </c>
      <c r="L5" s="806" t="s">
        <v>1248</v>
      </c>
      <c r="M5" s="806">
        <v>10605</v>
      </c>
      <c r="N5" s="808" t="s">
        <v>1249</v>
      </c>
      <c r="O5" s="806">
        <v>602</v>
      </c>
      <c r="P5" s="806" t="s">
        <v>1246</v>
      </c>
      <c r="Q5" s="806" t="s">
        <v>1246</v>
      </c>
      <c r="R5" s="806" t="s">
        <v>1247</v>
      </c>
      <c r="S5" s="806">
        <v>0</v>
      </c>
      <c r="T5" s="806">
        <v>1013</v>
      </c>
      <c r="U5" s="806">
        <v>449</v>
      </c>
      <c r="V5" s="806"/>
      <c r="W5" s="806">
        <v>121</v>
      </c>
      <c r="X5" s="806"/>
      <c r="Y5" s="809"/>
    </row>
    <row r="6" spans="1:25">
      <c r="A6" s="799">
        <v>2</v>
      </c>
      <c r="B6" s="810" t="s">
        <v>1250</v>
      </c>
      <c r="C6" s="801" t="s">
        <v>1243</v>
      </c>
      <c r="D6" s="801" t="s">
        <v>1251</v>
      </c>
      <c r="E6" s="799" t="s">
        <v>1244</v>
      </c>
      <c r="F6" s="799">
        <v>3100</v>
      </c>
      <c r="G6" s="799">
        <v>2172</v>
      </c>
      <c r="H6" s="802">
        <v>1507</v>
      </c>
      <c r="I6" s="799">
        <v>241</v>
      </c>
      <c r="J6" s="799">
        <v>0</v>
      </c>
      <c r="K6" s="799">
        <v>241</v>
      </c>
      <c r="L6" s="799" t="s">
        <v>1252</v>
      </c>
      <c r="M6" s="799">
        <v>1309</v>
      </c>
      <c r="N6" s="799" t="s">
        <v>1253</v>
      </c>
      <c r="O6" s="811">
        <v>0</v>
      </c>
      <c r="P6" s="799" t="s">
        <v>1246</v>
      </c>
      <c r="Q6" s="799" t="s">
        <v>1246</v>
      </c>
      <c r="R6" s="799" t="s">
        <v>1247</v>
      </c>
      <c r="S6" s="799">
        <v>593</v>
      </c>
      <c r="T6" s="799">
        <v>235</v>
      </c>
      <c r="U6" s="811">
        <v>0</v>
      </c>
      <c r="V6" s="799"/>
      <c r="W6" s="799">
        <v>0</v>
      </c>
      <c r="X6" s="799"/>
      <c r="Y6" s="803"/>
    </row>
    <row r="7" spans="1:25">
      <c r="A7" s="799">
        <v>2</v>
      </c>
      <c r="B7" s="810" t="s">
        <v>1250</v>
      </c>
      <c r="C7" s="801" t="s">
        <v>1243</v>
      </c>
      <c r="D7" s="801" t="s">
        <v>1251</v>
      </c>
      <c r="E7" s="799" t="s">
        <v>1244</v>
      </c>
      <c r="F7" s="799"/>
      <c r="G7" s="799"/>
      <c r="H7" s="799"/>
      <c r="I7" s="799">
        <v>245</v>
      </c>
      <c r="J7" s="799">
        <v>244</v>
      </c>
      <c r="K7" s="799">
        <v>1</v>
      </c>
      <c r="L7" s="799" t="s">
        <v>217</v>
      </c>
      <c r="M7" s="799">
        <v>10613</v>
      </c>
      <c r="N7" s="799" t="s">
        <v>1254</v>
      </c>
      <c r="O7" s="799">
        <v>115</v>
      </c>
      <c r="P7" s="799" t="s">
        <v>1246</v>
      </c>
      <c r="Q7" s="799" t="s">
        <v>1246</v>
      </c>
      <c r="R7" s="799" t="s">
        <v>1247</v>
      </c>
      <c r="S7" s="799">
        <v>0</v>
      </c>
      <c r="T7" s="799">
        <v>244</v>
      </c>
      <c r="U7" s="799">
        <v>100</v>
      </c>
      <c r="V7" s="799"/>
      <c r="W7" s="799">
        <v>100</v>
      </c>
      <c r="X7" s="799"/>
      <c r="Y7" s="803"/>
    </row>
    <row r="8" spans="1:25">
      <c r="A8" s="799">
        <v>2</v>
      </c>
      <c r="B8" s="810" t="s">
        <v>1250</v>
      </c>
      <c r="C8" s="801" t="s">
        <v>1243</v>
      </c>
      <c r="D8" s="801" t="s">
        <v>1251</v>
      </c>
      <c r="E8" s="799" t="s">
        <v>1244</v>
      </c>
      <c r="F8" s="799"/>
      <c r="G8" s="799"/>
      <c r="H8" s="799"/>
      <c r="I8" s="799">
        <v>241</v>
      </c>
      <c r="J8" s="799">
        <v>0</v>
      </c>
      <c r="K8" s="799">
        <v>241</v>
      </c>
      <c r="L8" s="799" t="s">
        <v>37</v>
      </c>
      <c r="M8" s="799">
        <v>2328</v>
      </c>
      <c r="N8" s="799" t="s">
        <v>1254</v>
      </c>
      <c r="O8" s="799">
        <v>0</v>
      </c>
      <c r="P8" s="799" t="s">
        <v>1246</v>
      </c>
      <c r="Q8" s="799" t="s">
        <v>1246</v>
      </c>
      <c r="R8" s="799" t="s">
        <v>1247</v>
      </c>
      <c r="S8" s="799">
        <v>0</v>
      </c>
      <c r="T8" s="799">
        <v>60</v>
      </c>
      <c r="U8" s="799">
        <v>0</v>
      </c>
      <c r="V8" s="799"/>
      <c r="W8" s="799">
        <v>0</v>
      </c>
      <c r="X8" s="799"/>
      <c r="Y8" s="803"/>
    </row>
    <row r="9" spans="1:25">
      <c r="A9" s="799">
        <v>2</v>
      </c>
      <c r="B9" s="810" t="s">
        <v>1250</v>
      </c>
      <c r="C9" s="801" t="s">
        <v>1243</v>
      </c>
      <c r="D9" s="801" t="s">
        <v>1251</v>
      </c>
      <c r="E9" s="799" t="s">
        <v>1244</v>
      </c>
      <c r="F9" s="799"/>
      <c r="G9" s="799"/>
      <c r="H9" s="799"/>
      <c r="I9" s="799">
        <v>241</v>
      </c>
      <c r="J9" s="799">
        <v>0</v>
      </c>
      <c r="K9" s="799">
        <v>241</v>
      </c>
      <c r="L9" s="799" t="s">
        <v>39</v>
      </c>
      <c r="M9" s="799">
        <v>4376</v>
      </c>
      <c r="N9" s="799" t="s">
        <v>1254</v>
      </c>
      <c r="O9" s="799">
        <v>0</v>
      </c>
      <c r="P9" s="799" t="s">
        <v>1246</v>
      </c>
      <c r="Q9" s="799" t="s">
        <v>1246</v>
      </c>
      <c r="R9" s="799" t="s">
        <v>1247</v>
      </c>
      <c r="S9" s="799">
        <v>0</v>
      </c>
      <c r="T9" s="799">
        <v>55</v>
      </c>
      <c r="U9" s="799">
        <v>0</v>
      </c>
      <c r="V9" s="799"/>
      <c r="W9" s="799">
        <v>0</v>
      </c>
      <c r="X9" s="799"/>
      <c r="Y9" s="803"/>
    </row>
    <row r="10" spans="1:25">
      <c r="A10" s="799">
        <v>2</v>
      </c>
      <c r="B10" s="810" t="s">
        <v>1250</v>
      </c>
      <c r="C10" s="801" t="s">
        <v>1243</v>
      </c>
      <c r="D10" s="801" t="s">
        <v>1251</v>
      </c>
      <c r="E10" s="799" t="s">
        <v>1244</v>
      </c>
      <c r="F10" s="799"/>
      <c r="G10" s="799"/>
      <c r="H10" s="799"/>
      <c r="I10" s="799">
        <v>240</v>
      </c>
      <c r="J10" s="799">
        <v>0</v>
      </c>
      <c r="K10" s="799">
        <v>240</v>
      </c>
      <c r="L10" s="799" t="s">
        <v>23</v>
      </c>
      <c r="M10" s="799">
        <v>776</v>
      </c>
      <c r="N10" s="799" t="s">
        <v>1254</v>
      </c>
      <c r="O10" s="799">
        <v>0</v>
      </c>
      <c r="P10" s="799" t="s">
        <v>1246</v>
      </c>
      <c r="Q10" s="799" t="s">
        <v>1246</v>
      </c>
      <c r="R10" s="799" t="s">
        <v>1247</v>
      </c>
      <c r="S10" s="799">
        <v>0</v>
      </c>
      <c r="T10" s="799">
        <v>158</v>
      </c>
      <c r="U10" s="799">
        <v>0</v>
      </c>
      <c r="V10" s="799"/>
      <c r="W10" s="799">
        <v>0</v>
      </c>
      <c r="X10" s="799"/>
      <c r="Y10" s="803"/>
    </row>
    <row r="11" spans="1:25">
      <c r="A11" s="799">
        <v>2</v>
      </c>
      <c r="B11" s="810" t="s">
        <v>1250</v>
      </c>
      <c r="C11" s="801" t="s">
        <v>1243</v>
      </c>
      <c r="D11" s="801" t="s">
        <v>1251</v>
      </c>
      <c r="E11" s="799" t="s">
        <v>1244</v>
      </c>
      <c r="F11" s="799"/>
      <c r="G11" s="799"/>
      <c r="H11" s="799"/>
      <c r="I11" s="799">
        <v>241</v>
      </c>
      <c r="J11" s="799">
        <v>241</v>
      </c>
      <c r="K11" s="799">
        <v>0</v>
      </c>
      <c r="L11" s="799" t="s">
        <v>1248</v>
      </c>
      <c r="M11" s="799">
        <v>10795</v>
      </c>
      <c r="N11" s="799" t="s">
        <v>1254</v>
      </c>
      <c r="O11" s="799">
        <v>161</v>
      </c>
      <c r="P11" s="799" t="s">
        <v>1246</v>
      </c>
      <c r="Q11" s="799" t="s">
        <v>1246</v>
      </c>
      <c r="R11" s="799" t="s">
        <v>1247</v>
      </c>
      <c r="S11" s="799">
        <v>0</v>
      </c>
      <c r="T11" s="799">
        <v>214</v>
      </c>
      <c r="U11" s="799">
        <v>200</v>
      </c>
      <c r="V11" s="799"/>
      <c r="W11" s="799">
        <v>200</v>
      </c>
      <c r="X11" s="799"/>
      <c r="Y11" s="803"/>
    </row>
    <row r="12" spans="1:25" ht="16.5" customHeight="1">
      <c r="A12" s="799">
        <v>2</v>
      </c>
      <c r="B12" s="810" t="s">
        <v>1250</v>
      </c>
      <c r="C12" s="801" t="s">
        <v>1243</v>
      </c>
      <c r="D12" s="801" t="s">
        <v>1251</v>
      </c>
      <c r="E12" s="799" t="s">
        <v>1244</v>
      </c>
      <c r="F12" s="799"/>
      <c r="G12" s="799"/>
      <c r="H12" s="799"/>
      <c r="I12" s="799">
        <v>241</v>
      </c>
      <c r="J12" s="799">
        <v>241</v>
      </c>
      <c r="K12" s="799">
        <v>0</v>
      </c>
      <c r="L12" s="799" t="s">
        <v>1255</v>
      </c>
      <c r="M12" s="799">
        <v>40124</v>
      </c>
      <c r="N12" s="799" t="s">
        <v>1254</v>
      </c>
      <c r="O12" s="799">
        <v>83</v>
      </c>
      <c r="P12" s="799" t="s">
        <v>1246</v>
      </c>
      <c r="Q12" s="799" t="s">
        <v>1246</v>
      </c>
      <c r="R12" s="799" t="s">
        <v>1247</v>
      </c>
      <c r="S12" s="799">
        <v>0</v>
      </c>
      <c r="T12" s="799">
        <v>67</v>
      </c>
      <c r="U12" s="799">
        <v>112</v>
      </c>
      <c r="V12" s="799"/>
      <c r="W12" s="799">
        <v>81</v>
      </c>
      <c r="X12" s="799"/>
      <c r="Y12" s="803"/>
    </row>
    <row r="13" spans="1:25">
      <c r="A13" s="799">
        <v>2</v>
      </c>
      <c r="B13" s="810" t="s">
        <v>1250</v>
      </c>
      <c r="C13" s="801" t="s">
        <v>1243</v>
      </c>
      <c r="D13" s="801" t="s">
        <v>1251</v>
      </c>
      <c r="E13" s="799" t="s">
        <v>1244</v>
      </c>
      <c r="F13" s="799"/>
      <c r="G13" s="799"/>
      <c r="H13" s="799"/>
      <c r="I13" s="799">
        <v>241</v>
      </c>
      <c r="J13" s="799">
        <v>241</v>
      </c>
      <c r="K13" s="799">
        <v>0</v>
      </c>
      <c r="L13" s="799" t="s">
        <v>1255</v>
      </c>
      <c r="M13" s="799">
        <v>40204</v>
      </c>
      <c r="N13" s="799" t="s">
        <v>1256</v>
      </c>
      <c r="O13" s="799">
        <v>0</v>
      </c>
      <c r="P13" s="799" t="s">
        <v>1246</v>
      </c>
      <c r="Q13" s="799" t="s">
        <v>1246</v>
      </c>
      <c r="R13" s="799" t="s">
        <v>1247</v>
      </c>
      <c r="S13" s="799">
        <v>0</v>
      </c>
      <c r="T13" s="799">
        <v>181</v>
      </c>
      <c r="U13" s="799">
        <v>181</v>
      </c>
      <c r="V13" s="799"/>
      <c r="W13" s="799">
        <v>0</v>
      </c>
      <c r="X13" s="799"/>
      <c r="Y13" s="803"/>
    </row>
    <row r="14" spans="1:25">
      <c r="A14" s="799">
        <v>2</v>
      </c>
      <c r="B14" s="810" t="s">
        <v>1250</v>
      </c>
      <c r="C14" s="801" t="s">
        <v>1243</v>
      </c>
      <c r="D14" s="801" t="s">
        <v>1251</v>
      </c>
      <c r="E14" s="799" t="s">
        <v>1244</v>
      </c>
      <c r="F14" s="799"/>
      <c r="G14" s="799"/>
      <c r="H14" s="799"/>
      <c r="I14" s="799">
        <v>241</v>
      </c>
      <c r="J14" s="799">
        <v>0</v>
      </c>
      <c r="K14" s="799">
        <v>241</v>
      </c>
      <c r="L14" s="799" t="s">
        <v>219</v>
      </c>
      <c r="M14" s="799">
        <v>12191</v>
      </c>
      <c r="N14" s="799" t="s">
        <v>1254</v>
      </c>
      <c r="O14" s="799">
        <v>0</v>
      </c>
      <c r="P14" s="799" t="s">
        <v>1246</v>
      </c>
      <c r="Q14" s="799" t="s">
        <v>1246</v>
      </c>
      <c r="R14" s="799" t="s">
        <v>1247</v>
      </c>
      <c r="S14" s="799">
        <v>0</v>
      </c>
      <c r="T14" s="799">
        <v>111</v>
      </c>
      <c r="U14" s="799">
        <v>0</v>
      </c>
      <c r="V14" s="799"/>
      <c r="W14" s="799">
        <v>0</v>
      </c>
      <c r="X14" s="799"/>
      <c r="Y14" s="803"/>
    </row>
    <row r="15" spans="1:25" ht="18.75" customHeight="1">
      <c r="A15" s="799">
        <v>3</v>
      </c>
      <c r="B15" s="810" t="s">
        <v>1257</v>
      </c>
      <c r="C15" s="801" t="s">
        <v>1258</v>
      </c>
      <c r="D15" s="801" t="s">
        <v>1259</v>
      </c>
      <c r="E15" s="799" t="s">
        <v>1244</v>
      </c>
      <c r="F15" s="799">
        <v>1812</v>
      </c>
      <c r="G15" s="799">
        <v>1000</v>
      </c>
      <c r="H15" s="802">
        <v>220</v>
      </c>
      <c r="I15" s="812">
        <v>20</v>
      </c>
      <c r="J15" s="799">
        <v>0</v>
      </c>
      <c r="K15" s="799">
        <v>7</v>
      </c>
      <c r="L15" s="799" t="s">
        <v>224</v>
      </c>
      <c r="M15" s="799" t="s">
        <v>1260</v>
      </c>
      <c r="N15" s="799" t="s">
        <v>1261</v>
      </c>
      <c r="O15" s="812">
        <v>20</v>
      </c>
      <c r="P15" s="799" t="s">
        <v>1246</v>
      </c>
      <c r="Q15" s="799" t="s">
        <v>1246</v>
      </c>
      <c r="R15" s="799" t="s">
        <v>1246</v>
      </c>
      <c r="S15" s="812">
        <v>20</v>
      </c>
      <c r="T15" s="812">
        <v>20</v>
      </c>
      <c r="U15" s="813">
        <v>20</v>
      </c>
      <c r="V15" s="814">
        <v>0</v>
      </c>
      <c r="W15" s="815">
        <v>6</v>
      </c>
      <c r="X15" s="814">
        <v>0</v>
      </c>
      <c r="Y15" s="803"/>
    </row>
    <row r="16" spans="1:25">
      <c r="A16" s="799">
        <v>3</v>
      </c>
      <c r="B16" s="810" t="s">
        <v>1257</v>
      </c>
      <c r="C16" s="801" t="s">
        <v>1258</v>
      </c>
      <c r="D16" s="801" t="s">
        <v>1259</v>
      </c>
      <c r="E16" s="799" t="s">
        <v>1244</v>
      </c>
      <c r="F16" s="799"/>
      <c r="G16" s="799"/>
      <c r="H16" s="799"/>
      <c r="I16" s="816">
        <v>0</v>
      </c>
      <c r="J16" s="799">
        <v>0</v>
      </c>
      <c r="K16" s="799">
        <v>0</v>
      </c>
      <c r="L16" s="799" t="s">
        <v>37</v>
      </c>
      <c r="M16" s="799" t="s">
        <v>1262</v>
      </c>
      <c r="N16" s="799" t="s">
        <v>1261</v>
      </c>
      <c r="O16" s="816">
        <v>0</v>
      </c>
      <c r="P16" s="799" t="s">
        <v>1246</v>
      </c>
      <c r="Q16" s="799" t="s">
        <v>1246</v>
      </c>
      <c r="R16" s="799" t="s">
        <v>1246</v>
      </c>
      <c r="S16" s="816">
        <v>0</v>
      </c>
      <c r="T16" s="816">
        <v>0</v>
      </c>
      <c r="U16" s="816">
        <v>0</v>
      </c>
      <c r="V16" s="817">
        <v>0</v>
      </c>
      <c r="W16" s="817">
        <v>0</v>
      </c>
      <c r="X16" s="817">
        <v>0</v>
      </c>
      <c r="Y16" s="803"/>
    </row>
    <row r="17" spans="1:25">
      <c r="A17" s="799">
        <v>3</v>
      </c>
      <c r="B17" s="810" t="s">
        <v>1257</v>
      </c>
      <c r="C17" s="801" t="s">
        <v>1258</v>
      </c>
      <c r="D17" s="801" t="s">
        <v>1259</v>
      </c>
      <c r="E17" s="799" t="s">
        <v>1244</v>
      </c>
      <c r="F17" s="799"/>
      <c r="G17" s="799"/>
      <c r="H17" s="799"/>
      <c r="I17" s="816">
        <v>1</v>
      </c>
      <c r="J17" s="799">
        <v>0</v>
      </c>
      <c r="K17" s="799">
        <v>1</v>
      </c>
      <c r="L17" s="799" t="s">
        <v>39</v>
      </c>
      <c r="M17" s="799" t="s">
        <v>1263</v>
      </c>
      <c r="N17" s="799" t="s">
        <v>1261</v>
      </c>
      <c r="O17" s="816">
        <v>1</v>
      </c>
      <c r="P17" s="799" t="s">
        <v>1246</v>
      </c>
      <c r="Q17" s="799" t="s">
        <v>1246</v>
      </c>
      <c r="R17" s="799" t="s">
        <v>1246</v>
      </c>
      <c r="S17" s="816">
        <v>1</v>
      </c>
      <c r="T17" s="816">
        <v>1</v>
      </c>
      <c r="U17" s="816">
        <v>1</v>
      </c>
      <c r="V17" s="817">
        <v>0</v>
      </c>
      <c r="W17" s="817">
        <v>0</v>
      </c>
      <c r="X17" s="817">
        <v>0</v>
      </c>
      <c r="Y17" s="803"/>
    </row>
    <row r="18" spans="1:25">
      <c r="A18" s="799">
        <v>3</v>
      </c>
      <c r="B18" s="810" t="s">
        <v>1257</v>
      </c>
      <c r="C18" s="801" t="s">
        <v>1258</v>
      </c>
      <c r="D18" s="801" t="s">
        <v>1259</v>
      </c>
      <c r="E18" s="799" t="s">
        <v>1244</v>
      </c>
      <c r="F18" s="799"/>
      <c r="G18" s="799"/>
      <c r="H18" s="799"/>
      <c r="I18" s="816">
        <v>5</v>
      </c>
      <c r="J18" s="799">
        <v>0</v>
      </c>
      <c r="K18" s="799">
        <v>1</v>
      </c>
      <c r="L18" s="799" t="s">
        <v>23</v>
      </c>
      <c r="M18" s="799" t="s">
        <v>1264</v>
      </c>
      <c r="N18" s="799" t="s">
        <v>1261</v>
      </c>
      <c r="O18" s="816">
        <v>5</v>
      </c>
      <c r="P18" s="799" t="s">
        <v>1246</v>
      </c>
      <c r="Q18" s="799" t="s">
        <v>1246</v>
      </c>
      <c r="R18" s="799" t="s">
        <v>1246</v>
      </c>
      <c r="S18" s="816">
        <v>5</v>
      </c>
      <c r="T18" s="816">
        <v>5</v>
      </c>
      <c r="U18" s="816">
        <v>5</v>
      </c>
      <c r="V18" s="817">
        <v>0</v>
      </c>
      <c r="W18" s="817">
        <v>0</v>
      </c>
      <c r="X18" s="817">
        <v>0</v>
      </c>
      <c r="Y18" s="803"/>
    </row>
    <row r="19" spans="1:25">
      <c r="A19" s="799">
        <v>3</v>
      </c>
      <c r="B19" s="810" t="s">
        <v>1257</v>
      </c>
      <c r="C19" s="801" t="s">
        <v>1258</v>
      </c>
      <c r="D19" s="801" t="s">
        <v>1259</v>
      </c>
      <c r="E19" s="799" t="s">
        <v>1244</v>
      </c>
      <c r="F19" s="799"/>
      <c r="G19" s="799"/>
      <c r="H19" s="799"/>
      <c r="I19" s="816">
        <v>29</v>
      </c>
      <c r="J19" s="799">
        <v>0</v>
      </c>
      <c r="K19" s="799">
        <v>14</v>
      </c>
      <c r="L19" s="799" t="s">
        <v>351</v>
      </c>
      <c r="M19" s="799" t="s">
        <v>1265</v>
      </c>
      <c r="N19" s="799" t="s">
        <v>1261</v>
      </c>
      <c r="O19" s="816">
        <v>29</v>
      </c>
      <c r="P19" s="799" t="s">
        <v>1246</v>
      </c>
      <c r="Q19" s="799" t="s">
        <v>1246</v>
      </c>
      <c r="R19" s="799" t="s">
        <v>1246</v>
      </c>
      <c r="S19" s="816">
        <v>29</v>
      </c>
      <c r="T19" s="816">
        <v>29</v>
      </c>
      <c r="U19" s="816">
        <v>29</v>
      </c>
      <c r="V19" s="817">
        <v>0</v>
      </c>
      <c r="W19" s="817">
        <v>0</v>
      </c>
      <c r="X19" s="817">
        <v>0</v>
      </c>
      <c r="Y19" s="803"/>
    </row>
    <row r="20" spans="1:25">
      <c r="A20" s="799">
        <v>3</v>
      </c>
      <c r="B20" s="810" t="s">
        <v>1257</v>
      </c>
      <c r="C20" s="801" t="s">
        <v>1258</v>
      </c>
      <c r="D20" s="801" t="s">
        <v>1259</v>
      </c>
      <c r="E20" s="799" t="s">
        <v>1244</v>
      </c>
      <c r="F20" s="799"/>
      <c r="G20" s="799"/>
      <c r="H20" s="799"/>
      <c r="I20" s="816">
        <v>0</v>
      </c>
      <c r="J20" s="799">
        <v>0</v>
      </c>
      <c r="K20" s="799">
        <v>0</v>
      </c>
      <c r="L20" s="799" t="s">
        <v>1266</v>
      </c>
      <c r="M20" s="799" t="s">
        <v>1267</v>
      </c>
      <c r="N20" s="799" t="s">
        <v>1261</v>
      </c>
      <c r="O20" s="816">
        <v>0</v>
      </c>
      <c r="P20" s="799" t="s">
        <v>1246</v>
      </c>
      <c r="Q20" s="799" t="s">
        <v>1246</v>
      </c>
      <c r="R20" s="799" t="s">
        <v>1246</v>
      </c>
      <c r="S20" s="816">
        <v>0</v>
      </c>
      <c r="T20" s="816">
        <v>0</v>
      </c>
      <c r="U20" s="816">
        <v>0</v>
      </c>
      <c r="V20" s="817">
        <v>0</v>
      </c>
      <c r="W20" s="817">
        <v>0</v>
      </c>
      <c r="X20" s="817">
        <v>0</v>
      </c>
      <c r="Y20" s="803"/>
    </row>
    <row r="21" spans="1:25">
      <c r="A21" s="799">
        <v>3</v>
      </c>
      <c r="B21" s="810" t="s">
        <v>1257</v>
      </c>
      <c r="C21" s="801" t="s">
        <v>1258</v>
      </c>
      <c r="D21" s="801" t="s">
        <v>1259</v>
      </c>
      <c r="E21" s="799" t="s">
        <v>1244</v>
      </c>
      <c r="F21" s="799"/>
      <c r="G21" s="799"/>
      <c r="H21" s="799"/>
      <c r="I21" s="816">
        <v>30</v>
      </c>
      <c r="J21" s="799">
        <v>0</v>
      </c>
      <c r="K21" s="799">
        <v>12</v>
      </c>
      <c r="L21" s="799" t="s">
        <v>349</v>
      </c>
      <c r="M21" s="799" t="s">
        <v>1268</v>
      </c>
      <c r="N21" s="799" t="s">
        <v>1261</v>
      </c>
      <c r="O21" s="816">
        <v>30</v>
      </c>
      <c r="P21" s="799" t="s">
        <v>1246</v>
      </c>
      <c r="Q21" s="799" t="s">
        <v>1246</v>
      </c>
      <c r="R21" s="799" t="s">
        <v>1246</v>
      </c>
      <c r="S21" s="816">
        <v>30</v>
      </c>
      <c r="T21" s="816">
        <v>30</v>
      </c>
      <c r="U21" s="816">
        <v>30</v>
      </c>
      <c r="V21" s="817">
        <v>0</v>
      </c>
      <c r="W21" s="817">
        <v>2</v>
      </c>
      <c r="X21" s="817">
        <v>0</v>
      </c>
      <c r="Y21" s="803"/>
    </row>
    <row r="22" spans="1:25">
      <c r="A22" s="799">
        <v>3</v>
      </c>
      <c r="B22" s="810" t="s">
        <v>1257</v>
      </c>
      <c r="C22" s="801" t="s">
        <v>1258</v>
      </c>
      <c r="D22" s="801" t="s">
        <v>1259</v>
      </c>
      <c r="E22" s="799" t="s">
        <v>1244</v>
      </c>
      <c r="F22" s="799"/>
      <c r="G22" s="799"/>
      <c r="H22" s="799"/>
      <c r="I22" s="816">
        <v>2</v>
      </c>
      <c r="J22" s="799">
        <v>0</v>
      </c>
      <c r="K22" s="799">
        <v>1</v>
      </c>
      <c r="L22" s="799" t="s">
        <v>1269</v>
      </c>
      <c r="M22" s="799" t="s">
        <v>1270</v>
      </c>
      <c r="N22" s="799" t="s">
        <v>1261</v>
      </c>
      <c r="O22" s="816">
        <v>2</v>
      </c>
      <c r="P22" s="799" t="s">
        <v>1246</v>
      </c>
      <c r="Q22" s="799" t="s">
        <v>1246</v>
      </c>
      <c r="R22" s="799" t="s">
        <v>1246</v>
      </c>
      <c r="S22" s="816">
        <v>2</v>
      </c>
      <c r="T22" s="816">
        <v>2</v>
      </c>
      <c r="U22" s="816">
        <v>2</v>
      </c>
      <c r="V22" s="817">
        <v>2</v>
      </c>
      <c r="W22" s="817">
        <v>0</v>
      </c>
      <c r="X22" s="817">
        <v>0</v>
      </c>
      <c r="Y22" s="803"/>
    </row>
    <row r="23" spans="1:25" ht="25.5">
      <c r="A23" s="799">
        <v>3</v>
      </c>
      <c r="B23" s="810" t="s">
        <v>1257</v>
      </c>
      <c r="C23" s="801" t="s">
        <v>1258</v>
      </c>
      <c r="D23" s="801" t="s">
        <v>1259</v>
      </c>
      <c r="E23" s="799" t="s">
        <v>1244</v>
      </c>
      <c r="F23" s="799"/>
      <c r="G23" s="799"/>
      <c r="H23" s="799"/>
      <c r="I23" s="816">
        <v>35</v>
      </c>
      <c r="J23" s="799">
        <v>0</v>
      </c>
      <c r="K23" s="799">
        <v>14</v>
      </c>
      <c r="L23" s="818" t="s">
        <v>1271</v>
      </c>
      <c r="M23" s="799" t="s">
        <v>1272</v>
      </c>
      <c r="N23" s="799" t="s">
        <v>1261</v>
      </c>
      <c r="O23" s="816">
        <v>35</v>
      </c>
      <c r="P23" s="799" t="s">
        <v>1246</v>
      </c>
      <c r="Q23" s="799" t="s">
        <v>1246</v>
      </c>
      <c r="R23" s="799" t="s">
        <v>1246</v>
      </c>
      <c r="S23" s="816">
        <v>35</v>
      </c>
      <c r="T23" s="816">
        <v>35</v>
      </c>
      <c r="U23" s="819">
        <v>35</v>
      </c>
      <c r="V23" s="817">
        <v>0</v>
      </c>
      <c r="W23" s="817">
        <v>5</v>
      </c>
      <c r="X23" s="817">
        <v>0</v>
      </c>
      <c r="Y23" s="803"/>
    </row>
    <row r="24" spans="1:25">
      <c r="A24" s="799">
        <v>3</v>
      </c>
      <c r="B24" s="810" t="s">
        <v>1257</v>
      </c>
      <c r="C24" s="801" t="s">
        <v>1258</v>
      </c>
      <c r="D24" s="801" t="s">
        <v>1259</v>
      </c>
      <c r="E24" s="799" t="s">
        <v>1244</v>
      </c>
      <c r="F24" s="799"/>
      <c r="G24" s="799"/>
      <c r="H24" s="799"/>
      <c r="I24" s="816">
        <v>0</v>
      </c>
      <c r="J24" s="799">
        <v>0</v>
      </c>
      <c r="K24" s="799">
        <v>0</v>
      </c>
      <c r="L24" s="799" t="s">
        <v>1273</v>
      </c>
      <c r="M24" s="799"/>
      <c r="N24" s="799" t="s">
        <v>1261</v>
      </c>
      <c r="O24" s="816">
        <v>0</v>
      </c>
      <c r="P24" s="799" t="s">
        <v>1246</v>
      </c>
      <c r="Q24" s="799" t="s">
        <v>1246</v>
      </c>
      <c r="R24" s="799" t="s">
        <v>1246</v>
      </c>
      <c r="S24" s="816">
        <v>0</v>
      </c>
      <c r="T24" s="816">
        <v>0</v>
      </c>
      <c r="U24" s="816">
        <v>0</v>
      </c>
      <c r="V24" s="817">
        <v>0</v>
      </c>
      <c r="W24" s="817">
        <v>0</v>
      </c>
      <c r="X24" s="817">
        <v>0</v>
      </c>
      <c r="Y24" s="803"/>
    </row>
    <row r="25" spans="1:25">
      <c r="A25" s="799">
        <v>3</v>
      </c>
      <c r="B25" s="810" t="s">
        <v>1257</v>
      </c>
      <c r="C25" s="801" t="s">
        <v>1258</v>
      </c>
      <c r="D25" s="801" t="s">
        <v>1259</v>
      </c>
      <c r="E25" s="799" t="s">
        <v>1244</v>
      </c>
      <c r="F25" s="799"/>
      <c r="G25" s="799"/>
      <c r="H25" s="799"/>
      <c r="I25" s="816">
        <v>56</v>
      </c>
      <c r="J25" s="799">
        <v>0</v>
      </c>
      <c r="K25" s="799">
        <v>16</v>
      </c>
      <c r="L25" s="799" t="s">
        <v>1255</v>
      </c>
      <c r="M25" s="799" t="s">
        <v>1274</v>
      </c>
      <c r="N25" s="799" t="s">
        <v>1261</v>
      </c>
      <c r="O25" s="816">
        <v>56</v>
      </c>
      <c r="P25" s="799" t="s">
        <v>1246</v>
      </c>
      <c r="Q25" s="799" t="s">
        <v>1246</v>
      </c>
      <c r="R25" s="799" t="s">
        <v>1246</v>
      </c>
      <c r="S25" s="816">
        <v>56</v>
      </c>
      <c r="T25" s="816">
        <v>56</v>
      </c>
      <c r="U25" s="816">
        <v>56</v>
      </c>
      <c r="V25" s="817">
        <v>0</v>
      </c>
      <c r="W25" s="820">
        <v>41</v>
      </c>
      <c r="X25" s="817">
        <v>0</v>
      </c>
      <c r="Y25" s="803"/>
    </row>
    <row r="26" spans="1:25">
      <c r="A26" s="799">
        <v>3</v>
      </c>
      <c r="B26" s="810" t="s">
        <v>1257</v>
      </c>
      <c r="C26" s="801" t="s">
        <v>1258</v>
      </c>
      <c r="D26" s="801" t="s">
        <v>1259</v>
      </c>
      <c r="E26" s="799" t="s">
        <v>1244</v>
      </c>
      <c r="F26" s="799"/>
      <c r="G26" s="799"/>
      <c r="H26" s="799"/>
      <c r="I26" s="816">
        <v>77</v>
      </c>
      <c r="J26" s="799">
        <v>0</v>
      </c>
      <c r="K26" s="799">
        <v>35</v>
      </c>
      <c r="L26" s="799" t="s">
        <v>217</v>
      </c>
      <c r="M26" s="799" t="s">
        <v>1275</v>
      </c>
      <c r="N26" s="799" t="s">
        <v>1261</v>
      </c>
      <c r="O26" s="816">
        <v>77</v>
      </c>
      <c r="P26" s="799" t="s">
        <v>1246</v>
      </c>
      <c r="Q26" s="799" t="s">
        <v>1246</v>
      </c>
      <c r="R26" s="799" t="s">
        <v>1246</v>
      </c>
      <c r="S26" s="816">
        <v>77</v>
      </c>
      <c r="T26" s="816">
        <v>77</v>
      </c>
      <c r="U26" s="816">
        <v>77</v>
      </c>
      <c r="V26" s="817">
        <v>0</v>
      </c>
      <c r="W26" s="817">
        <v>13</v>
      </c>
      <c r="X26" s="817">
        <v>0</v>
      </c>
      <c r="Y26" s="803"/>
    </row>
    <row r="27" spans="1:25">
      <c r="A27" s="799">
        <v>3</v>
      </c>
      <c r="B27" s="810" t="s">
        <v>1257</v>
      </c>
      <c r="C27" s="801" t="s">
        <v>1258</v>
      </c>
      <c r="D27" s="801" t="s">
        <v>1259</v>
      </c>
      <c r="E27" s="799" t="s">
        <v>1244</v>
      </c>
      <c r="F27" s="799"/>
      <c r="G27" s="799"/>
      <c r="H27" s="799"/>
      <c r="I27" s="816">
        <v>33</v>
      </c>
      <c r="J27" s="799">
        <v>0</v>
      </c>
      <c r="K27" s="799">
        <v>13</v>
      </c>
      <c r="L27" s="799" t="s">
        <v>219</v>
      </c>
      <c r="M27" s="799" t="s">
        <v>1276</v>
      </c>
      <c r="N27" s="799" t="s">
        <v>1261</v>
      </c>
      <c r="O27" s="816">
        <v>33</v>
      </c>
      <c r="P27" s="799" t="s">
        <v>1246</v>
      </c>
      <c r="Q27" s="799" t="s">
        <v>1246</v>
      </c>
      <c r="R27" s="799" t="s">
        <v>1246</v>
      </c>
      <c r="S27" s="816">
        <v>33</v>
      </c>
      <c r="T27" s="816">
        <v>33</v>
      </c>
      <c r="U27" s="816">
        <v>33</v>
      </c>
      <c r="V27" s="817">
        <v>0</v>
      </c>
      <c r="W27" s="817">
        <v>10</v>
      </c>
      <c r="X27" s="817">
        <v>0</v>
      </c>
      <c r="Y27" s="803"/>
    </row>
    <row r="28" spans="1:25">
      <c r="A28" s="799">
        <v>3</v>
      </c>
      <c r="B28" s="810" t="s">
        <v>1257</v>
      </c>
      <c r="C28" s="801" t="s">
        <v>1258</v>
      </c>
      <c r="D28" s="801" t="s">
        <v>1259</v>
      </c>
      <c r="E28" s="799" t="s">
        <v>1244</v>
      </c>
      <c r="F28" s="799"/>
      <c r="G28" s="799"/>
      <c r="H28" s="799"/>
      <c r="I28" s="816">
        <v>17</v>
      </c>
      <c r="J28" s="799">
        <v>0</v>
      </c>
      <c r="K28" s="799">
        <v>9</v>
      </c>
      <c r="L28" s="799" t="s">
        <v>220</v>
      </c>
      <c r="M28" s="799" t="s">
        <v>1277</v>
      </c>
      <c r="N28" s="799" t="s">
        <v>1261</v>
      </c>
      <c r="O28" s="816">
        <v>17</v>
      </c>
      <c r="P28" s="799" t="s">
        <v>1246</v>
      </c>
      <c r="Q28" s="799" t="s">
        <v>1246</v>
      </c>
      <c r="R28" s="799" t="s">
        <v>1246</v>
      </c>
      <c r="S28" s="816">
        <v>17</v>
      </c>
      <c r="T28" s="816">
        <v>17</v>
      </c>
      <c r="U28" s="816">
        <v>17</v>
      </c>
      <c r="V28" s="817">
        <v>0</v>
      </c>
      <c r="W28" s="817">
        <v>0</v>
      </c>
      <c r="X28" s="817">
        <v>0</v>
      </c>
      <c r="Y28" s="803"/>
    </row>
    <row r="29" spans="1:25">
      <c r="A29" s="799">
        <v>3</v>
      </c>
      <c r="B29" s="810" t="s">
        <v>1257</v>
      </c>
      <c r="C29" s="801" t="s">
        <v>1258</v>
      </c>
      <c r="D29" s="801" t="s">
        <v>1259</v>
      </c>
      <c r="E29" s="799" t="s">
        <v>1244</v>
      </c>
      <c r="F29" s="799"/>
      <c r="G29" s="799"/>
      <c r="H29" s="799"/>
      <c r="I29" s="816">
        <v>0</v>
      </c>
      <c r="J29" s="799">
        <v>0</v>
      </c>
      <c r="K29" s="799">
        <v>0</v>
      </c>
      <c r="L29" s="799" t="s">
        <v>1278</v>
      </c>
      <c r="M29" s="799"/>
      <c r="N29" s="799" t="s">
        <v>1261</v>
      </c>
      <c r="O29" s="816">
        <v>0</v>
      </c>
      <c r="P29" s="799" t="s">
        <v>1246</v>
      </c>
      <c r="Q29" s="799" t="s">
        <v>1246</v>
      </c>
      <c r="R29" s="799" t="s">
        <v>1246</v>
      </c>
      <c r="S29" s="816">
        <v>0</v>
      </c>
      <c r="T29" s="816">
        <v>0</v>
      </c>
      <c r="U29" s="816">
        <v>0</v>
      </c>
      <c r="V29" s="817">
        <v>0</v>
      </c>
      <c r="W29" s="817">
        <v>0</v>
      </c>
      <c r="X29" s="817">
        <v>0</v>
      </c>
      <c r="Y29" s="803"/>
    </row>
    <row r="30" spans="1:25">
      <c r="A30" s="799">
        <v>4</v>
      </c>
      <c r="B30" s="810" t="s">
        <v>1279</v>
      </c>
      <c r="C30" s="801" t="s">
        <v>1258</v>
      </c>
      <c r="D30" s="801" t="s">
        <v>1280</v>
      </c>
      <c r="E30" s="799" t="s">
        <v>1244</v>
      </c>
      <c r="F30" s="799">
        <v>240</v>
      </c>
      <c r="G30" s="799">
        <v>240</v>
      </c>
      <c r="H30" s="802">
        <v>53</v>
      </c>
      <c r="I30" s="816">
        <v>0</v>
      </c>
      <c r="J30" s="799">
        <v>0</v>
      </c>
      <c r="K30" s="799">
        <v>0</v>
      </c>
      <c r="L30" s="799" t="s">
        <v>1252</v>
      </c>
      <c r="M30" s="799" t="s">
        <v>1281</v>
      </c>
      <c r="N30" s="799" t="s">
        <v>1261</v>
      </c>
      <c r="O30" s="821">
        <v>0</v>
      </c>
      <c r="P30" s="799" t="s">
        <v>1282</v>
      </c>
      <c r="Q30" s="799" t="s">
        <v>1282</v>
      </c>
      <c r="R30" s="799" t="s">
        <v>1282</v>
      </c>
      <c r="S30" s="816">
        <v>0</v>
      </c>
      <c r="T30" s="816">
        <v>0</v>
      </c>
      <c r="U30" s="822">
        <v>0</v>
      </c>
      <c r="V30" s="817">
        <v>0</v>
      </c>
      <c r="W30" s="817">
        <v>0</v>
      </c>
      <c r="X30" s="817">
        <v>0</v>
      </c>
      <c r="Y30" s="803"/>
    </row>
    <row r="31" spans="1:25">
      <c r="A31" s="799">
        <v>4</v>
      </c>
      <c r="B31" s="810" t="s">
        <v>1279</v>
      </c>
      <c r="C31" s="801" t="s">
        <v>1258</v>
      </c>
      <c r="D31" s="801" t="s">
        <v>1280</v>
      </c>
      <c r="E31" s="799" t="s">
        <v>1244</v>
      </c>
      <c r="F31" s="799"/>
      <c r="G31" s="799"/>
      <c r="H31" s="799"/>
      <c r="I31" s="816">
        <v>59</v>
      </c>
      <c r="J31" s="799">
        <v>0</v>
      </c>
      <c r="K31" s="799">
        <v>31</v>
      </c>
      <c r="L31" s="799" t="s">
        <v>220</v>
      </c>
      <c r="M31" s="799" t="s">
        <v>1283</v>
      </c>
      <c r="N31" s="799" t="s">
        <v>1261</v>
      </c>
      <c r="O31" s="816">
        <v>59</v>
      </c>
      <c r="P31" s="799" t="s">
        <v>1282</v>
      </c>
      <c r="Q31" s="799" t="s">
        <v>1282</v>
      </c>
      <c r="R31" s="799" t="s">
        <v>1282</v>
      </c>
      <c r="S31" s="816">
        <v>59</v>
      </c>
      <c r="T31" s="816">
        <v>59</v>
      </c>
      <c r="U31" s="816">
        <v>59</v>
      </c>
      <c r="V31" s="817">
        <v>0</v>
      </c>
      <c r="W31" s="817">
        <v>0</v>
      </c>
      <c r="X31" s="817">
        <v>0</v>
      </c>
      <c r="Y31" s="803"/>
    </row>
    <row r="32" spans="1:25">
      <c r="A32" s="799">
        <v>4</v>
      </c>
      <c r="B32" s="810" t="s">
        <v>1279</v>
      </c>
      <c r="C32" s="801" t="s">
        <v>1258</v>
      </c>
      <c r="D32" s="801" t="s">
        <v>1280</v>
      </c>
      <c r="E32" s="799" t="s">
        <v>1244</v>
      </c>
      <c r="F32" s="799"/>
      <c r="G32" s="799"/>
      <c r="H32" s="799"/>
      <c r="I32" s="816">
        <v>25</v>
      </c>
      <c r="J32" s="799">
        <v>0</v>
      </c>
      <c r="K32" s="799">
        <v>8</v>
      </c>
      <c r="L32" s="799" t="s">
        <v>217</v>
      </c>
      <c r="M32" s="799" t="s">
        <v>1284</v>
      </c>
      <c r="N32" s="799" t="s">
        <v>1261</v>
      </c>
      <c r="O32" s="816">
        <v>25</v>
      </c>
      <c r="P32" s="799" t="s">
        <v>1282</v>
      </c>
      <c r="Q32" s="799" t="s">
        <v>1282</v>
      </c>
      <c r="R32" s="799" t="s">
        <v>1282</v>
      </c>
      <c r="S32" s="816">
        <v>25</v>
      </c>
      <c r="T32" s="816">
        <v>25</v>
      </c>
      <c r="U32" s="816">
        <v>25</v>
      </c>
      <c r="V32" s="817">
        <v>0</v>
      </c>
      <c r="W32" s="817">
        <v>0</v>
      </c>
      <c r="X32" s="817">
        <v>0</v>
      </c>
      <c r="Y32" s="803"/>
    </row>
    <row r="33" spans="1:25">
      <c r="A33" s="799">
        <v>4</v>
      </c>
      <c r="B33" s="810" t="s">
        <v>1279</v>
      </c>
      <c r="C33" s="801" t="s">
        <v>1258</v>
      </c>
      <c r="D33" s="801" t="s">
        <v>1280</v>
      </c>
      <c r="E33" s="799" t="s">
        <v>1244</v>
      </c>
      <c r="F33" s="799"/>
      <c r="G33" s="799"/>
      <c r="H33" s="799"/>
      <c r="I33" s="816">
        <v>20</v>
      </c>
      <c r="J33" s="799">
        <v>0</v>
      </c>
      <c r="K33" s="799">
        <v>11</v>
      </c>
      <c r="L33" s="799" t="s">
        <v>219</v>
      </c>
      <c r="M33" s="799" t="s">
        <v>1285</v>
      </c>
      <c r="N33" s="799" t="s">
        <v>1261</v>
      </c>
      <c r="O33" s="816">
        <v>20</v>
      </c>
      <c r="P33" s="799" t="s">
        <v>1282</v>
      </c>
      <c r="Q33" s="799" t="s">
        <v>1282</v>
      </c>
      <c r="R33" s="799" t="s">
        <v>1282</v>
      </c>
      <c r="S33" s="816">
        <v>20</v>
      </c>
      <c r="T33" s="816">
        <v>20</v>
      </c>
      <c r="U33" s="816">
        <v>20</v>
      </c>
      <c r="V33" s="817">
        <v>0</v>
      </c>
      <c r="W33" s="817">
        <v>3</v>
      </c>
      <c r="X33" s="817">
        <v>0</v>
      </c>
      <c r="Y33" s="803"/>
    </row>
    <row r="34" spans="1:25">
      <c r="A34" s="799">
        <v>4</v>
      </c>
      <c r="B34" s="810" t="s">
        <v>1279</v>
      </c>
      <c r="C34" s="801" t="s">
        <v>1258</v>
      </c>
      <c r="D34" s="801" t="s">
        <v>1280</v>
      </c>
      <c r="E34" s="799" t="s">
        <v>1244</v>
      </c>
      <c r="F34" s="799"/>
      <c r="G34" s="799"/>
      <c r="H34" s="799"/>
      <c r="I34" s="816">
        <v>10</v>
      </c>
      <c r="J34" s="799">
        <v>0</v>
      </c>
      <c r="K34" s="799">
        <v>7</v>
      </c>
      <c r="L34" s="799" t="s">
        <v>296</v>
      </c>
      <c r="M34" s="799" t="s">
        <v>1286</v>
      </c>
      <c r="N34" s="799" t="s">
        <v>1261</v>
      </c>
      <c r="O34" s="816">
        <v>10</v>
      </c>
      <c r="P34" s="799" t="s">
        <v>1282</v>
      </c>
      <c r="Q34" s="799" t="s">
        <v>1282</v>
      </c>
      <c r="R34" s="799" t="s">
        <v>1282</v>
      </c>
      <c r="S34" s="816">
        <v>10</v>
      </c>
      <c r="T34" s="816">
        <v>10</v>
      </c>
      <c r="U34" s="816">
        <v>10</v>
      </c>
      <c r="V34" s="817">
        <v>0</v>
      </c>
      <c r="W34" s="817">
        <v>0</v>
      </c>
      <c r="X34" s="817">
        <v>0</v>
      </c>
      <c r="Y34" s="803"/>
    </row>
    <row r="35" spans="1:25">
      <c r="A35" s="799">
        <v>4</v>
      </c>
      <c r="B35" s="810" t="s">
        <v>1279</v>
      </c>
      <c r="C35" s="801" t="s">
        <v>1258</v>
      </c>
      <c r="D35" s="801" t="s">
        <v>1280</v>
      </c>
      <c r="E35" s="799" t="s">
        <v>1244</v>
      </c>
      <c r="F35" s="799"/>
      <c r="G35" s="799"/>
      <c r="H35" s="799"/>
      <c r="I35" s="816">
        <v>2</v>
      </c>
      <c r="J35" s="799">
        <v>0</v>
      </c>
      <c r="K35" s="799">
        <v>0</v>
      </c>
      <c r="L35" s="799" t="s">
        <v>1287</v>
      </c>
      <c r="M35" s="799" t="s">
        <v>1288</v>
      </c>
      <c r="N35" s="799" t="s">
        <v>1261</v>
      </c>
      <c r="O35" s="816">
        <v>2</v>
      </c>
      <c r="P35" s="799" t="s">
        <v>1282</v>
      </c>
      <c r="Q35" s="799" t="s">
        <v>1282</v>
      </c>
      <c r="R35" s="799" t="s">
        <v>1282</v>
      </c>
      <c r="S35" s="816">
        <v>2</v>
      </c>
      <c r="T35" s="816">
        <v>2</v>
      </c>
      <c r="U35" s="816">
        <v>2</v>
      </c>
      <c r="V35" s="817">
        <v>0</v>
      </c>
      <c r="W35" s="817">
        <v>0</v>
      </c>
      <c r="X35" s="817">
        <v>0</v>
      </c>
      <c r="Y35" s="803"/>
    </row>
    <row r="36" spans="1:25">
      <c r="A36" s="799">
        <v>4</v>
      </c>
      <c r="B36" s="810" t="s">
        <v>1279</v>
      </c>
      <c r="C36" s="801" t="s">
        <v>1258</v>
      </c>
      <c r="D36" s="801" t="s">
        <v>1280</v>
      </c>
      <c r="E36" s="799" t="s">
        <v>1244</v>
      </c>
      <c r="F36" s="799"/>
      <c r="G36" s="799"/>
      <c r="H36" s="799"/>
      <c r="I36" s="816">
        <v>35</v>
      </c>
      <c r="J36" s="799">
        <v>0</v>
      </c>
      <c r="K36" s="799">
        <v>11</v>
      </c>
      <c r="L36" s="799" t="s">
        <v>546</v>
      </c>
      <c r="M36" s="799" t="s">
        <v>1289</v>
      </c>
      <c r="N36" s="799" t="s">
        <v>1261</v>
      </c>
      <c r="O36" s="816">
        <v>35</v>
      </c>
      <c r="P36" s="799" t="s">
        <v>1282</v>
      </c>
      <c r="Q36" s="799" t="s">
        <v>1282</v>
      </c>
      <c r="R36" s="799" t="s">
        <v>1282</v>
      </c>
      <c r="S36" s="816">
        <v>35</v>
      </c>
      <c r="T36" s="816">
        <v>35</v>
      </c>
      <c r="U36" s="816">
        <v>35</v>
      </c>
      <c r="V36" s="817">
        <v>13</v>
      </c>
      <c r="W36" s="817">
        <v>0</v>
      </c>
      <c r="X36" s="817">
        <v>0</v>
      </c>
      <c r="Y36" s="803"/>
    </row>
    <row r="37" spans="1:25">
      <c r="A37" s="799">
        <v>4</v>
      </c>
      <c r="B37" s="810" t="s">
        <v>1279</v>
      </c>
      <c r="C37" s="801" t="s">
        <v>1258</v>
      </c>
      <c r="D37" s="801" t="s">
        <v>1280</v>
      </c>
      <c r="E37" s="799" t="s">
        <v>1244</v>
      </c>
      <c r="F37" s="799"/>
      <c r="G37" s="799"/>
      <c r="H37" s="799"/>
      <c r="I37" s="816">
        <v>0</v>
      </c>
      <c r="J37" s="799">
        <v>0</v>
      </c>
      <c r="K37" s="799">
        <v>0</v>
      </c>
      <c r="L37" s="799" t="s">
        <v>1290</v>
      </c>
      <c r="M37" s="799" t="s">
        <v>1291</v>
      </c>
      <c r="N37" s="799" t="s">
        <v>1261</v>
      </c>
      <c r="O37" s="816">
        <v>0</v>
      </c>
      <c r="P37" s="799" t="s">
        <v>1282</v>
      </c>
      <c r="Q37" s="799" t="s">
        <v>1282</v>
      </c>
      <c r="R37" s="799" t="s">
        <v>1282</v>
      </c>
      <c r="S37" s="816">
        <v>0</v>
      </c>
      <c r="T37" s="816">
        <v>0</v>
      </c>
      <c r="U37" s="816">
        <v>0</v>
      </c>
      <c r="V37" s="817">
        <v>0</v>
      </c>
      <c r="W37" s="817">
        <v>0</v>
      </c>
      <c r="X37" s="817">
        <v>0</v>
      </c>
      <c r="Y37" s="803"/>
    </row>
    <row r="38" spans="1:25">
      <c r="A38" s="799">
        <v>5</v>
      </c>
      <c r="B38" s="810" t="s">
        <v>1292</v>
      </c>
      <c r="C38" s="801" t="s">
        <v>1293</v>
      </c>
      <c r="D38" s="801" t="s">
        <v>1294</v>
      </c>
      <c r="E38" s="799" t="s">
        <v>1244</v>
      </c>
      <c r="F38" s="799">
        <v>600</v>
      </c>
      <c r="G38" s="799">
        <v>600</v>
      </c>
      <c r="H38" s="799">
        <v>88.2</v>
      </c>
      <c r="I38" s="799">
        <v>600</v>
      </c>
      <c r="J38" s="799">
        <v>600</v>
      </c>
      <c r="K38" s="799">
        <v>0</v>
      </c>
      <c r="L38" s="799" t="s">
        <v>217</v>
      </c>
      <c r="M38" s="799">
        <v>1333</v>
      </c>
      <c r="N38" s="799" t="s">
        <v>1295</v>
      </c>
      <c r="O38" s="799">
        <v>330</v>
      </c>
      <c r="P38" s="799" t="s">
        <v>1282</v>
      </c>
      <c r="Q38" s="799" t="s">
        <v>1282</v>
      </c>
      <c r="R38" s="799" t="s">
        <v>1246</v>
      </c>
      <c r="S38" s="799">
        <v>357</v>
      </c>
      <c r="T38" s="799">
        <v>357</v>
      </c>
      <c r="U38" s="799">
        <v>330</v>
      </c>
      <c r="V38" s="799">
        <v>4</v>
      </c>
      <c r="W38" s="799">
        <v>215</v>
      </c>
      <c r="X38" s="799">
        <v>0</v>
      </c>
      <c r="Y38" s="803"/>
    </row>
    <row r="39" spans="1:25">
      <c r="A39" s="799">
        <v>6</v>
      </c>
      <c r="B39" s="810" t="s">
        <v>1296</v>
      </c>
      <c r="C39" s="801" t="s">
        <v>1033</v>
      </c>
      <c r="D39" s="801" t="s">
        <v>1297</v>
      </c>
      <c r="E39" s="799" t="s">
        <v>1244</v>
      </c>
      <c r="F39" s="799">
        <v>3630</v>
      </c>
      <c r="G39" s="799">
        <v>3630</v>
      </c>
      <c r="H39" s="799">
        <v>90.75</v>
      </c>
      <c r="I39" s="799">
        <v>979</v>
      </c>
      <c r="J39" s="799">
        <v>642</v>
      </c>
      <c r="K39" s="799">
        <v>337</v>
      </c>
      <c r="L39" s="799" t="s">
        <v>217</v>
      </c>
      <c r="M39" s="799">
        <v>511</v>
      </c>
      <c r="N39" s="799" t="s">
        <v>1298</v>
      </c>
      <c r="O39" s="799">
        <v>210</v>
      </c>
      <c r="P39" s="799" t="s">
        <v>1282</v>
      </c>
      <c r="Q39" s="799" t="s">
        <v>1282</v>
      </c>
      <c r="R39" s="799" t="s">
        <v>1246</v>
      </c>
      <c r="S39" s="799">
        <v>210</v>
      </c>
      <c r="T39" s="799">
        <v>265</v>
      </c>
      <c r="U39" s="799">
        <v>210</v>
      </c>
      <c r="V39" s="799">
        <v>0</v>
      </c>
      <c r="W39" s="799">
        <v>158</v>
      </c>
      <c r="X39" s="799">
        <v>0</v>
      </c>
      <c r="Y39" s="803"/>
    </row>
    <row r="40" spans="1:25" ht="54" customHeight="1">
      <c r="A40" s="799">
        <v>7</v>
      </c>
      <c r="B40" s="810" t="s">
        <v>1299</v>
      </c>
      <c r="C40" s="801" t="s">
        <v>1215</v>
      </c>
      <c r="D40" s="801" t="s">
        <v>1300</v>
      </c>
      <c r="E40" s="799" t="s">
        <v>1244</v>
      </c>
      <c r="F40" s="799">
        <v>1310</v>
      </c>
      <c r="G40" s="799">
        <v>1181</v>
      </c>
      <c r="H40" s="799">
        <v>51.76</v>
      </c>
      <c r="I40" s="799">
        <v>50</v>
      </c>
      <c r="J40" s="799">
        <v>50</v>
      </c>
      <c r="K40" s="799">
        <v>0</v>
      </c>
      <c r="L40" s="799" t="s">
        <v>1252</v>
      </c>
      <c r="M40" s="799" t="s">
        <v>1301</v>
      </c>
      <c r="N40" s="799" t="s">
        <v>1302</v>
      </c>
      <c r="O40" s="811">
        <v>0</v>
      </c>
      <c r="P40" s="799" t="s">
        <v>1246</v>
      </c>
      <c r="Q40" s="799" t="s">
        <v>1246</v>
      </c>
      <c r="R40" s="799" t="s">
        <v>1246</v>
      </c>
      <c r="S40" s="799">
        <v>0</v>
      </c>
      <c r="T40" s="799">
        <v>0</v>
      </c>
      <c r="U40" s="811">
        <v>0</v>
      </c>
      <c r="V40" s="799">
        <v>0</v>
      </c>
      <c r="W40" s="799">
        <v>0</v>
      </c>
      <c r="X40" s="799"/>
      <c r="Y40" s="803"/>
    </row>
    <row r="41" spans="1:25">
      <c r="A41" s="799">
        <v>7</v>
      </c>
      <c r="B41" s="810" t="s">
        <v>1299</v>
      </c>
      <c r="C41" s="801" t="s">
        <v>1215</v>
      </c>
      <c r="D41" s="801" t="s">
        <v>1300</v>
      </c>
      <c r="E41" s="799" t="s">
        <v>1244</v>
      </c>
      <c r="F41" s="799"/>
      <c r="G41" s="799"/>
      <c r="H41" s="799"/>
      <c r="I41" s="799">
        <v>50</v>
      </c>
      <c r="J41" s="799">
        <v>50</v>
      </c>
      <c r="K41" s="799">
        <v>0</v>
      </c>
      <c r="L41" s="799" t="s">
        <v>220</v>
      </c>
      <c r="M41" s="799" t="s">
        <v>1303</v>
      </c>
      <c r="N41" s="799" t="s">
        <v>1302</v>
      </c>
      <c r="O41" s="799">
        <v>10</v>
      </c>
      <c r="P41" s="799" t="s">
        <v>1246</v>
      </c>
      <c r="Q41" s="799" t="s">
        <v>1246</v>
      </c>
      <c r="R41" s="799" t="s">
        <v>1246</v>
      </c>
      <c r="S41" s="799">
        <v>8</v>
      </c>
      <c r="T41" s="799">
        <v>10</v>
      </c>
      <c r="U41" s="799">
        <v>8</v>
      </c>
      <c r="V41" s="799"/>
      <c r="W41" s="799">
        <v>0</v>
      </c>
      <c r="X41" s="799"/>
      <c r="Y41" s="803"/>
    </row>
    <row r="42" spans="1:25">
      <c r="A42" s="799">
        <v>7</v>
      </c>
      <c r="B42" s="810" t="s">
        <v>1299</v>
      </c>
      <c r="C42" s="801" t="s">
        <v>1215</v>
      </c>
      <c r="D42" s="801" t="s">
        <v>1300</v>
      </c>
      <c r="E42" s="799" t="s">
        <v>1244</v>
      </c>
      <c r="F42" s="799"/>
      <c r="G42" s="799"/>
      <c r="H42" s="799"/>
      <c r="I42" s="799">
        <v>134</v>
      </c>
      <c r="J42" s="799">
        <v>80</v>
      </c>
      <c r="K42" s="799">
        <v>54</v>
      </c>
      <c r="L42" s="799" t="s">
        <v>217</v>
      </c>
      <c r="M42" s="799" t="s">
        <v>1304</v>
      </c>
      <c r="N42" s="799" t="s">
        <v>1302</v>
      </c>
      <c r="O42" s="799">
        <v>113</v>
      </c>
      <c r="P42" s="799" t="s">
        <v>1246</v>
      </c>
      <c r="Q42" s="799" t="s">
        <v>1246</v>
      </c>
      <c r="R42" s="799" t="s">
        <v>1246</v>
      </c>
      <c r="S42" s="799">
        <v>113</v>
      </c>
      <c r="T42" s="799">
        <v>134</v>
      </c>
      <c r="U42" s="799">
        <v>113</v>
      </c>
      <c r="V42" s="799">
        <v>81</v>
      </c>
      <c r="W42" s="799">
        <v>17</v>
      </c>
      <c r="X42" s="799"/>
      <c r="Y42" s="803"/>
    </row>
    <row r="43" spans="1:25">
      <c r="A43" s="799">
        <v>7</v>
      </c>
      <c r="B43" s="810" t="s">
        <v>1299</v>
      </c>
      <c r="C43" s="801" t="s">
        <v>1215</v>
      </c>
      <c r="D43" s="801" t="s">
        <v>1300</v>
      </c>
      <c r="E43" s="799" t="s">
        <v>1244</v>
      </c>
      <c r="F43" s="799"/>
      <c r="G43" s="799"/>
      <c r="H43" s="799"/>
      <c r="I43" s="799">
        <v>10</v>
      </c>
      <c r="J43" s="799">
        <v>10</v>
      </c>
      <c r="K43" s="799">
        <v>0</v>
      </c>
      <c r="L43" s="799" t="s">
        <v>217</v>
      </c>
      <c r="M43" s="799" t="s">
        <v>1305</v>
      </c>
      <c r="N43" s="799" t="s">
        <v>1306</v>
      </c>
      <c r="O43" s="799">
        <v>1</v>
      </c>
      <c r="P43" s="799" t="s">
        <v>1246</v>
      </c>
      <c r="Q43" s="799" t="s">
        <v>1246</v>
      </c>
      <c r="R43" s="799" t="s">
        <v>1246</v>
      </c>
      <c r="S43" s="799">
        <v>0</v>
      </c>
      <c r="T43" s="799">
        <v>1</v>
      </c>
      <c r="U43" s="799">
        <v>0</v>
      </c>
      <c r="V43" s="799"/>
      <c r="W43" s="799">
        <v>0</v>
      </c>
      <c r="X43" s="799"/>
      <c r="Y43" s="803"/>
    </row>
    <row r="44" spans="1:25">
      <c r="A44" s="799">
        <v>7</v>
      </c>
      <c r="B44" s="810" t="s">
        <v>1299</v>
      </c>
      <c r="C44" s="801" t="s">
        <v>1215</v>
      </c>
      <c r="D44" s="801" t="s">
        <v>1300</v>
      </c>
      <c r="E44" s="799" t="s">
        <v>1244</v>
      </c>
      <c r="F44" s="799"/>
      <c r="G44" s="799"/>
      <c r="H44" s="799"/>
      <c r="I44" s="799">
        <v>25</v>
      </c>
      <c r="J44" s="799">
        <v>25</v>
      </c>
      <c r="K44" s="799">
        <v>0</v>
      </c>
      <c r="L44" s="799" t="s">
        <v>226</v>
      </c>
      <c r="M44" s="799" t="s">
        <v>1307</v>
      </c>
      <c r="N44" s="799" t="s">
        <v>1302</v>
      </c>
      <c r="O44" s="799">
        <v>1</v>
      </c>
      <c r="P44" s="799" t="s">
        <v>1246</v>
      </c>
      <c r="Q44" s="799" t="s">
        <v>1246</v>
      </c>
      <c r="R44" s="799" t="s">
        <v>1246</v>
      </c>
      <c r="S44" s="799">
        <v>0</v>
      </c>
      <c r="T44" s="799">
        <v>1</v>
      </c>
      <c r="U44" s="799">
        <v>0</v>
      </c>
      <c r="V44" s="799"/>
      <c r="W44" s="799">
        <v>0</v>
      </c>
      <c r="X44" s="799"/>
      <c r="Y44" s="803"/>
    </row>
    <row r="45" spans="1:25">
      <c r="A45" s="799">
        <v>7</v>
      </c>
      <c r="B45" s="810" t="s">
        <v>1299</v>
      </c>
      <c r="C45" s="801" t="s">
        <v>1215</v>
      </c>
      <c r="D45" s="801" t="s">
        <v>1300</v>
      </c>
      <c r="E45" s="799" t="s">
        <v>1244</v>
      </c>
      <c r="F45" s="799"/>
      <c r="G45" s="799"/>
      <c r="H45" s="799"/>
      <c r="I45" s="799">
        <v>184</v>
      </c>
      <c r="J45" s="799">
        <v>161</v>
      </c>
      <c r="K45" s="799">
        <v>23</v>
      </c>
      <c r="L45" s="799" t="s">
        <v>296</v>
      </c>
      <c r="M45" s="799" t="s">
        <v>1308</v>
      </c>
      <c r="N45" s="799" t="s">
        <v>1309</v>
      </c>
      <c r="O45" s="799">
        <v>143</v>
      </c>
      <c r="P45" s="799" t="s">
        <v>1246</v>
      </c>
      <c r="Q45" s="799" t="s">
        <v>1246</v>
      </c>
      <c r="R45" s="799" t="s">
        <v>1246</v>
      </c>
      <c r="S45" s="799">
        <v>143</v>
      </c>
      <c r="T45" s="799">
        <v>184</v>
      </c>
      <c r="U45" s="799">
        <v>143</v>
      </c>
      <c r="V45" s="799"/>
      <c r="W45" s="799">
        <v>0</v>
      </c>
      <c r="X45" s="799"/>
      <c r="Y45" s="803"/>
    </row>
    <row r="46" spans="1:25">
      <c r="A46" s="799">
        <v>7</v>
      </c>
      <c r="B46" s="810" t="s">
        <v>1299</v>
      </c>
      <c r="C46" s="801" t="s">
        <v>1215</v>
      </c>
      <c r="D46" s="801" t="s">
        <v>1300</v>
      </c>
      <c r="E46" s="799" t="s">
        <v>1244</v>
      </c>
      <c r="F46" s="799"/>
      <c r="G46" s="799"/>
      <c r="H46" s="799"/>
      <c r="I46" s="799">
        <v>1</v>
      </c>
      <c r="J46" s="799">
        <v>0</v>
      </c>
      <c r="K46" s="799">
        <v>1</v>
      </c>
      <c r="L46" s="799" t="s">
        <v>37</v>
      </c>
      <c r="M46" s="799" t="s">
        <v>1310</v>
      </c>
      <c r="N46" s="799" t="s">
        <v>1309</v>
      </c>
      <c r="O46" s="799">
        <v>1</v>
      </c>
      <c r="P46" s="799" t="s">
        <v>1246</v>
      </c>
      <c r="Q46" s="799" t="s">
        <v>1246</v>
      </c>
      <c r="R46" s="799" t="s">
        <v>1246</v>
      </c>
      <c r="S46" s="799">
        <v>0</v>
      </c>
      <c r="T46" s="799">
        <v>1</v>
      </c>
      <c r="U46" s="799">
        <v>0</v>
      </c>
      <c r="V46" s="799"/>
      <c r="W46" s="799">
        <v>0</v>
      </c>
      <c r="X46" s="799"/>
      <c r="Y46" s="803"/>
    </row>
    <row r="47" spans="1:25">
      <c r="A47" s="799">
        <v>7</v>
      </c>
      <c r="B47" s="810" t="s">
        <v>1299</v>
      </c>
      <c r="C47" s="801" t="s">
        <v>1215</v>
      </c>
      <c r="D47" s="801" t="s">
        <v>1300</v>
      </c>
      <c r="E47" s="799" t="s">
        <v>1244</v>
      </c>
      <c r="F47" s="799"/>
      <c r="G47" s="799"/>
      <c r="H47" s="799"/>
      <c r="I47" s="799">
        <v>40</v>
      </c>
      <c r="J47" s="799">
        <v>40</v>
      </c>
      <c r="K47" s="799">
        <v>0</v>
      </c>
      <c r="L47" s="799" t="s">
        <v>39</v>
      </c>
      <c r="M47" s="799" t="s">
        <v>1311</v>
      </c>
      <c r="N47" s="799" t="s">
        <v>1309</v>
      </c>
      <c r="O47" s="799">
        <v>10</v>
      </c>
      <c r="P47" s="799" t="s">
        <v>1246</v>
      </c>
      <c r="Q47" s="799" t="s">
        <v>1246</v>
      </c>
      <c r="R47" s="799" t="s">
        <v>1246</v>
      </c>
      <c r="S47" s="799">
        <v>0</v>
      </c>
      <c r="T47" s="799">
        <v>0</v>
      </c>
      <c r="U47" s="799">
        <v>0</v>
      </c>
      <c r="V47" s="799"/>
      <c r="W47" s="799">
        <v>0</v>
      </c>
      <c r="X47" s="799"/>
      <c r="Y47" s="803"/>
    </row>
    <row r="48" spans="1:25">
      <c r="A48" s="799">
        <v>7</v>
      </c>
      <c r="B48" s="810" t="s">
        <v>1299</v>
      </c>
      <c r="C48" s="801" t="s">
        <v>1215</v>
      </c>
      <c r="D48" s="801" t="s">
        <v>1300</v>
      </c>
      <c r="E48" s="799" t="s">
        <v>1244</v>
      </c>
      <c r="F48" s="799"/>
      <c r="G48" s="799"/>
      <c r="H48" s="799"/>
      <c r="I48" s="799">
        <v>50</v>
      </c>
      <c r="J48" s="799">
        <v>50</v>
      </c>
      <c r="K48" s="799">
        <v>0</v>
      </c>
      <c r="L48" s="799" t="s">
        <v>228</v>
      </c>
      <c r="M48" s="799" t="s">
        <v>1312</v>
      </c>
      <c r="N48" s="799" t="s">
        <v>1309</v>
      </c>
      <c r="O48" s="799">
        <v>0</v>
      </c>
      <c r="P48" s="799" t="s">
        <v>1246</v>
      </c>
      <c r="Q48" s="799" t="s">
        <v>1246</v>
      </c>
      <c r="R48" s="799" t="s">
        <v>1246</v>
      </c>
      <c r="S48" s="799">
        <v>0</v>
      </c>
      <c r="T48" s="799">
        <v>0</v>
      </c>
      <c r="U48" s="799">
        <v>0</v>
      </c>
      <c r="V48" s="799"/>
      <c r="W48" s="799">
        <v>0</v>
      </c>
      <c r="X48" s="799"/>
      <c r="Y48" s="803"/>
    </row>
    <row r="49" spans="1:25">
      <c r="A49" s="799">
        <v>7</v>
      </c>
      <c r="B49" s="810" t="s">
        <v>1299</v>
      </c>
      <c r="C49" s="801" t="s">
        <v>1215</v>
      </c>
      <c r="D49" s="801" t="s">
        <v>1300</v>
      </c>
      <c r="E49" s="799" t="s">
        <v>1244</v>
      </c>
      <c r="F49" s="799"/>
      <c r="G49" s="799"/>
      <c r="H49" s="799"/>
      <c r="I49" s="799">
        <v>8</v>
      </c>
      <c r="J49" s="799">
        <v>8</v>
      </c>
      <c r="K49" s="799">
        <v>0</v>
      </c>
      <c r="L49" s="799" t="s">
        <v>349</v>
      </c>
      <c r="M49" s="799" t="s">
        <v>1313</v>
      </c>
      <c r="N49" s="799" t="s">
        <v>1309</v>
      </c>
      <c r="O49" s="799">
        <v>7</v>
      </c>
      <c r="P49" s="799" t="s">
        <v>1246</v>
      </c>
      <c r="Q49" s="799" t="s">
        <v>1246</v>
      </c>
      <c r="R49" s="799" t="s">
        <v>1246</v>
      </c>
      <c r="S49" s="799">
        <v>7</v>
      </c>
      <c r="T49" s="799">
        <v>6</v>
      </c>
      <c r="U49" s="799">
        <v>7</v>
      </c>
      <c r="V49" s="799"/>
      <c r="W49" s="799">
        <v>0</v>
      </c>
      <c r="X49" s="799"/>
      <c r="Y49" s="803"/>
    </row>
    <row r="50" spans="1:25">
      <c r="A50" s="799">
        <v>7</v>
      </c>
      <c r="B50" s="810" t="s">
        <v>1299</v>
      </c>
      <c r="C50" s="801" t="s">
        <v>1215</v>
      </c>
      <c r="D50" s="801" t="s">
        <v>1300</v>
      </c>
      <c r="E50" s="799" t="s">
        <v>1244</v>
      </c>
      <c r="F50" s="799"/>
      <c r="G50" s="799"/>
      <c r="H50" s="799"/>
      <c r="I50" s="799">
        <v>7</v>
      </c>
      <c r="J50" s="799">
        <v>7</v>
      </c>
      <c r="K50" s="799">
        <v>0</v>
      </c>
      <c r="L50" s="799" t="s">
        <v>349</v>
      </c>
      <c r="M50" s="799" t="s">
        <v>1314</v>
      </c>
      <c r="N50" s="799" t="s">
        <v>1315</v>
      </c>
      <c r="O50" s="799">
        <v>5</v>
      </c>
      <c r="P50" s="799" t="s">
        <v>1246</v>
      </c>
      <c r="Q50" s="799" t="s">
        <v>1246</v>
      </c>
      <c r="R50" s="799" t="s">
        <v>1246</v>
      </c>
      <c r="S50" s="799">
        <v>5</v>
      </c>
      <c r="T50" s="799">
        <v>5</v>
      </c>
      <c r="U50" s="799">
        <v>5</v>
      </c>
      <c r="V50" s="799"/>
      <c r="W50" s="799">
        <v>0</v>
      </c>
      <c r="X50" s="799"/>
      <c r="Y50" s="803"/>
    </row>
    <row r="51" spans="1:25">
      <c r="A51" s="799">
        <v>7</v>
      </c>
      <c r="B51" s="810" t="s">
        <v>1299</v>
      </c>
      <c r="C51" s="801" t="s">
        <v>1215</v>
      </c>
      <c r="D51" s="801" t="s">
        <v>1300</v>
      </c>
      <c r="E51" s="799" t="s">
        <v>1244</v>
      </c>
      <c r="F51" s="799"/>
      <c r="G51" s="799"/>
      <c r="H51" s="799"/>
      <c r="I51" s="799">
        <v>0</v>
      </c>
      <c r="J51" s="799">
        <v>0</v>
      </c>
      <c r="K51" s="799">
        <v>0</v>
      </c>
      <c r="L51" s="799" t="s">
        <v>299</v>
      </c>
      <c r="M51" s="799" t="s">
        <v>1316</v>
      </c>
      <c r="N51" s="799" t="s">
        <v>1309</v>
      </c>
      <c r="O51" s="799">
        <v>0</v>
      </c>
      <c r="P51" s="799" t="s">
        <v>1246</v>
      </c>
      <c r="Q51" s="799" t="s">
        <v>1246</v>
      </c>
      <c r="R51" s="799" t="s">
        <v>1246</v>
      </c>
      <c r="S51" s="799">
        <v>0</v>
      </c>
      <c r="T51" s="799">
        <v>0</v>
      </c>
      <c r="U51" s="799">
        <v>0</v>
      </c>
      <c r="V51" s="799"/>
      <c r="W51" s="799">
        <v>0</v>
      </c>
      <c r="X51" s="799"/>
      <c r="Y51" s="803"/>
    </row>
    <row r="52" spans="1:25">
      <c r="A52" s="799">
        <v>7</v>
      </c>
      <c r="B52" s="810" t="s">
        <v>1299</v>
      </c>
      <c r="C52" s="801" t="s">
        <v>1215</v>
      </c>
      <c r="D52" s="801" t="s">
        <v>1300</v>
      </c>
      <c r="E52" s="799" t="s">
        <v>1244</v>
      </c>
      <c r="F52" s="799"/>
      <c r="G52" s="799"/>
      <c r="H52" s="799"/>
      <c r="I52" s="799">
        <v>40</v>
      </c>
      <c r="J52" s="799">
        <v>40</v>
      </c>
      <c r="K52" s="799">
        <v>0</v>
      </c>
      <c r="L52" s="799" t="s">
        <v>1248</v>
      </c>
      <c r="M52" s="799" t="s">
        <v>1317</v>
      </c>
      <c r="N52" s="799" t="s">
        <v>1309</v>
      </c>
      <c r="O52" s="799">
        <v>0</v>
      </c>
      <c r="P52" s="799" t="s">
        <v>1246</v>
      </c>
      <c r="Q52" s="799" t="s">
        <v>1246</v>
      </c>
      <c r="R52" s="799" t="s">
        <v>1246</v>
      </c>
      <c r="S52" s="799">
        <v>0</v>
      </c>
      <c r="T52" s="799">
        <v>0</v>
      </c>
      <c r="U52" s="799">
        <v>0</v>
      </c>
      <c r="V52" s="799"/>
      <c r="W52" s="799">
        <v>0</v>
      </c>
      <c r="X52" s="799"/>
      <c r="Y52" s="803"/>
    </row>
    <row r="53" spans="1:25">
      <c r="A53" s="799">
        <v>7</v>
      </c>
      <c r="B53" s="810" t="s">
        <v>1299</v>
      </c>
      <c r="C53" s="801" t="s">
        <v>1215</v>
      </c>
      <c r="D53" s="801" t="s">
        <v>1300</v>
      </c>
      <c r="E53" s="799" t="s">
        <v>1244</v>
      </c>
      <c r="F53" s="799"/>
      <c r="G53" s="799"/>
      <c r="H53" s="799"/>
      <c r="I53" s="799">
        <v>99</v>
      </c>
      <c r="J53" s="799">
        <v>99</v>
      </c>
      <c r="K53" s="799">
        <v>0</v>
      </c>
      <c r="L53" s="799" t="s">
        <v>1255</v>
      </c>
      <c r="M53" s="799" t="s">
        <v>1318</v>
      </c>
      <c r="N53" s="799" t="s">
        <v>1309</v>
      </c>
      <c r="O53" s="799">
        <v>9</v>
      </c>
      <c r="P53" s="799" t="s">
        <v>1246</v>
      </c>
      <c r="Q53" s="799" t="s">
        <v>1246</v>
      </c>
      <c r="R53" s="799" t="s">
        <v>1246</v>
      </c>
      <c r="S53" s="799">
        <v>9</v>
      </c>
      <c r="T53" s="799">
        <v>8</v>
      </c>
      <c r="U53" s="799">
        <v>9</v>
      </c>
      <c r="V53" s="799"/>
      <c r="W53" s="799">
        <v>9</v>
      </c>
      <c r="X53" s="799"/>
      <c r="Y53" s="803"/>
    </row>
    <row r="54" spans="1:25">
      <c r="A54" s="799">
        <v>7</v>
      </c>
      <c r="B54" s="810" t="s">
        <v>1299</v>
      </c>
      <c r="C54" s="801" t="s">
        <v>1215</v>
      </c>
      <c r="D54" s="801" t="s">
        <v>1300</v>
      </c>
      <c r="E54" s="799" t="s">
        <v>1244</v>
      </c>
      <c r="F54" s="799"/>
      <c r="G54" s="799"/>
      <c r="H54" s="799"/>
      <c r="I54" s="799">
        <v>100</v>
      </c>
      <c r="J54" s="799">
        <v>100</v>
      </c>
      <c r="K54" s="799">
        <v>0</v>
      </c>
      <c r="L54" s="799" t="s">
        <v>1255</v>
      </c>
      <c r="M54" s="799" t="s">
        <v>1319</v>
      </c>
      <c r="N54" s="799" t="s">
        <v>1320</v>
      </c>
      <c r="O54" s="799">
        <v>26</v>
      </c>
      <c r="P54" s="799" t="s">
        <v>1246</v>
      </c>
      <c r="Q54" s="799" t="s">
        <v>1246</v>
      </c>
      <c r="R54" s="799" t="s">
        <v>1246</v>
      </c>
      <c r="S54" s="799">
        <v>14</v>
      </c>
      <c r="T54" s="799">
        <v>26</v>
      </c>
      <c r="U54" s="799">
        <v>14</v>
      </c>
      <c r="V54" s="799"/>
      <c r="W54" s="799">
        <v>13</v>
      </c>
      <c r="X54" s="799"/>
      <c r="Y54" s="803"/>
    </row>
    <row r="55" spans="1:25">
      <c r="A55" s="799">
        <v>7</v>
      </c>
      <c r="B55" s="810" t="s">
        <v>1299</v>
      </c>
      <c r="C55" s="801" t="s">
        <v>1215</v>
      </c>
      <c r="D55" s="801" t="s">
        <v>1300</v>
      </c>
      <c r="E55" s="799" t="s">
        <v>1244</v>
      </c>
      <c r="F55" s="799"/>
      <c r="G55" s="799"/>
      <c r="H55" s="799"/>
      <c r="I55" s="799">
        <v>123</v>
      </c>
      <c r="J55" s="799">
        <v>22</v>
      </c>
      <c r="K55" s="799">
        <v>101</v>
      </c>
      <c r="L55" s="799" t="s">
        <v>1255</v>
      </c>
      <c r="M55" s="799" t="s">
        <v>1321</v>
      </c>
      <c r="N55" s="799" t="s">
        <v>1322</v>
      </c>
      <c r="O55" s="799">
        <v>105</v>
      </c>
      <c r="P55" s="799" t="s">
        <v>1246</v>
      </c>
      <c r="Q55" s="799" t="s">
        <v>1246</v>
      </c>
      <c r="R55" s="799" t="s">
        <v>1246</v>
      </c>
      <c r="S55" s="799">
        <v>111</v>
      </c>
      <c r="T55" s="799">
        <v>123</v>
      </c>
      <c r="U55" s="799">
        <v>111</v>
      </c>
      <c r="V55" s="799"/>
      <c r="W55" s="799">
        <v>93</v>
      </c>
      <c r="X55" s="799"/>
      <c r="Y55" s="803"/>
    </row>
    <row r="56" spans="1:25">
      <c r="A56" s="799">
        <v>7</v>
      </c>
      <c r="B56" s="810" t="s">
        <v>1299</v>
      </c>
      <c r="C56" s="801" t="s">
        <v>1215</v>
      </c>
      <c r="D56" s="801" t="s">
        <v>1300</v>
      </c>
      <c r="E56" s="799" t="s">
        <v>1244</v>
      </c>
      <c r="F56" s="799"/>
      <c r="G56" s="799"/>
      <c r="H56" s="799"/>
      <c r="I56" s="799">
        <v>5</v>
      </c>
      <c r="J56" s="799">
        <v>5</v>
      </c>
      <c r="K56" s="799">
        <v>0</v>
      </c>
      <c r="L56" s="799" t="s">
        <v>219</v>
      </c>
      <c r="M56" s="799" t="s">
        <v>1323</v>
      </c>
      <c r="N56" s="799" t="s">
        <v>1309</v>
      </c>
      <c r="O56" s="799">
        <v>4</v>
      </c>
      <c r="P56" s="799" t="s">
        <v>1246</v>
      </c>
      <c r="Q56" s="799" t="s">
        <v>1246</v>
      </c>
      <c r="R56" s="799" t="s">
        <v>1246</v>
      </c>
      <c r="S56" s="799">
        <v>4</v>
      </c>
      <c r="T56" s="799">
        <v>1</v>
      </c>
      <c r="U56" s="799">
        <v>4</v>
      </c>
      <c r="V56" s="799"/>
      <c r="W56" s="799">
        <v>0</v>
      </c>
      <c r="X56" s="799"/>
      <c r="Y56" s="803"/>
    </row>
    <row r="57" spans="1:25">
      <c r="A57" s="799">
        <v>8</v>
      </c>
      <c r="B57" s="810" t="s">
        <v>1324</v>
      </c>
      <c r="C57" s="801" t="s">
        <v>1036</v>
      </c>
      <c r="D57" s="801" t="s">
        <v>1325</v>
      </c>
      <c r="E57" s="799" t="s">
        <v>1244</v>
      </c>
      <c r="F57" s="799">
        <v>604</v>
      </c>
      <c r="G57" s="799">
        <v>477</v>
      </c>
      <c r="H57" s="799">
        <v>133.30000000000001</v>
      </c>
      <c r="I57" s="799">
        <v>196</v>
      </c>
      <c r="J57" s="799">
        <v>161</v>
      </c>
      <c r="K57" s="799">
        <v>44</v>
      </c>
      <c r="L57" s="799" t="s">
        <v>217</v>
      </c>
      <c r="M57" s="799">
        <v>491</v>
      </c>
      <c r="N57" s="799" t="s">
        <v>1325</v>
      </c>
      <c r="O57" s="799">
        <v>20</v>
      </c>
      <c r="P57" s="799" t="s">
        <v>1246</v>
      </c>
      <c r="Q57" s="799" t="s">
        <v>1246</v>
      </c>
      <c r="R57" s="799" t="s">
        <v>1246</v>
      </c>
      <c r="S57" s="799">
        <v>20</v>
      </c>
      <c r="T57" s="799">
        <v>20</v>
      </c>
      <c r="U57" s="799">
        <v>20</v>
      </c>
      <c r="V57" s="799"/>
      <c r="W57" s="799">
        <v>20</v>
      </c>
      <c r="X57" s="799"/>
      <c r="Y57" s="803"/>
    </row>
    <row r="58" spans="1:25" ht="25.5">
      <c r="A58" s="799">
        <v>8</v>
      </c>
      <c r="B58" s="810" t="s">
        <v>1324</v>
      </c>
      <c r="C58" s="801" t="s">
        <v>1036</v>
      </c>
      <c r="D58" s="801" t="s">
        <v>1325</v>
      </c>
      <c r="E58" s="799" t="s">
        <v>1244</v>
      </c>
      <c r="F58" s="799"/>
      <c r="G58" s="799"/>
      <c r="H58" s="799"/>
      <c r="I58" s="799">
        <v>100</v>
      </c>
      <c r="J58" s="799">
        <v>110</v>
      </c>
      <c r="K58" s="799">
        <v>0</v>
      </c>
      <c r="L58" s="818" t="s">
        <v>1271</v>
      </c>
      <c r="M58" s="799">
        <v>7061</v>
      </c>
      <c r="N58" s="799" t="s">
        <v>1325</v>
      </c>
      <c r="O58" s="799">
        <v>33</v>
      </c>
      <c r="P58" s="799" t="s">
        <v>1246</v>
      </c>
      <c r="Q58" s="799" t="s">
        <v>1246</v>
      </c>
      <c r="R58" s="799" t="s">
        <v>1246</v>
      </c>
      <c r="S58" s="799">
        <v>31</v>
      </c>
      <c r="T58" s="799">
        <v>31</v>
      </c>
      <c r="U58" s="799">
        <v>33</v>
      </c>
      <c r="V58" s="799">
        <v>100</v>
      </c>
      <c r="W58" s="799">
        <v>53</v>
      </c>
      <c r="X58" s="799">
        <v>0</v>
      </c>
      <c r="Y58" s="803"/>
    </row>
    <row r="59" spans="1:25">
      <c r="A59" s="799">
        <v>8</v>
      </c>
      <c r="B59" s="810" t="s">
        <v>1324</v>
      </c>
      <c r="C59" s="801" t="s">
        <v>1036</v>
      </c>
      <c r="D59" s="801" t="s">
        <v>1325</v>
      </c>
      <c r="E59" s="799" t="s">
        <v>1244</v>
      </c>
      <c r="F59" s="799"/>
      <c r="G59" s="799"/>
      <c r="H59" s="799"/>
      <c r="I59" s="799">
        <v>64</v>
      </c>
      <c r="J59" s="799">
        <v>48</v>
      </c>
      <c r="K59" s="799">
        <v>16</v>
      </c>
      <c r="L59" s="799"/>
      <c r="M59" s="799"/>
      <c r="N59" s="799"/>
      <c r="O59" s="799"/>
      <c r="P59" s="799"/>
      <c r="Q59" s="799"/>
      <c r="R59" s="799"/>
      <c r="S59" s="799"/>
      <c r="T59" s="799"/>
      <c r="U59" s="799"/>
      <c r="V59" s="799"/>
      <c r="W59" s="799"/>
      <c r="X59" s="799"/>
      <c r="Y59" s="803"/>
    </row>
    <row r="60" spans="1:25">
      <c r="A60" s="799">
        <v>9</v>
      </c>
      <c r="B60" s="810" t="s">
        <v>1326</v>
      </c>
      <c r="C60" s="801" t="s">
        <v>1327</v>
      </c>
      <c r="D60" s="801" t="s">
        <v>1328</v>
      </c>
      <c r="E60" s="799" t="s">
        <v>1244</v>
      </c>
      <c r="F60" s="799">
        <v>3000</v>
      </c>
      <c r="G60" s="799">
        <v>3000</v>
      </c>
      <c r="H60" s="799">
        <v>2152.8000000000002</v>
      </c>
      <c r="I60" s="799">
        <v>19</v>
      </c>
      <c r="J60" s="799">
        <v>0</v>
      </c>
      <c r="K60" s="799">
        <v>19</v>
      </c>
      <c r="L60" s="799" t="s">
        <v>229</v>
      </c>
      <c r="M60" s="799">
        <v>130710</v>
      </c>
      <c r="N60" s="799" t="s">
        <v>1329</v>
      </c>
      <c r="O60" s="799">
        <f>2+1+2+1+1</f>
        <v>7</v>
      </c>
      <c r="P60" s="799" t="s">
        <v>1282</v>
      </c>
      <c r="Q60" s="799" t="s">
        <v>1282</v>
      </c>
      <c r="R60" s="799" t="s">
        <v>1246</v>
      </c>
      <c r="S60" s="799">
        <v>7</v>
      </c>
      <c r="T60" s="799">
        <v>7</v>
      </c>
      <c r="U60" s="799">
        <v>7</v>
      </c>
      <c r="V60" s="799"/>
      <c r="W60" s="799">
        <v>0</v>
      </c>
      <c r="X60" s="799"/>
      <c r="Y60" s="803"/>
    </row>
    <row r="61" spans="1:25">
      <c r="A61" s="799">
        <v>9</v>
      </c>
      <c r="B61" s="810" t="s">
        <v>1326</v>
      </c>
      <c r="C61" s="801" t="s">
        <v>1327</v>
      </c>
      <c r="D61" s="801" t="s">
        <v>1328</v>
      </c>
      <c r="E61" s="799" t="s">
        <v>1244</v>
      </c>
      <c r="F61" s="799"/>
      <c r="G61" s="799"/>
      <c r="H61" s="799"/>
      <c r="I61" s="799">
        <v>58</v>
      </c>
      <c r="J61" s="799">
        <v>15</v>
      </c>
      <c r="K61" s="799">
        <v>43</v>
      </c>
      <c r="L61" s="799" t="s">
        <v>220</v>
      </c>
      <c r="M61" s="799" t="s">
        <v>1330</v>
      </c>
      <c r="N61" s="799" t="s">
        <v>1331</v>
      </c>
      <c r="O61" s="799">
        <f>11+8+1+3+4+1+2+8+7+2+6+4+3+1</f>
        <v>61</v>
      </c>
      <c r="P61" s="799" t="s">
        <v>1282</v>
      </c>
      <c r="Q61" s="799" t="s">
        <v>1282</v>
      </c>
      <c r="R61" s="799" t="s">
        <v>1246</v>
      </c>
      <c r="S61" s="799">
        <v>61</v>
      </c>
      <c r="T61" s="799">
        <v>61</v>
      </c>
      <c r="U61" s="799">
        <v>61</v>
      </c>
      <c r="V61" s="799"/>
      <c r="W61" s="799">
        <v>0</v>
      </c>
      <c r="X61" s="799"/>
      <c r="Y61" s="803"/>
    </row>
    <row r="62" spans="1:25">
      <c r="A62" s="799">
        <v>9</v>
      </c>
      <c r="B62" s="810" t="s">
        <v>1326</v>
      </c>
      <c r="C62" s="801" t="s">
        <v>1327</v>
      </c>
      <c r="D62" s="801" t="s">
        <v>1328</v>
      </c>
      <c r="E62" s="799" t="s">
        <v>1244</v>
      </c>
      <c r="F62" s="799"/>
      <c r="G62" s="799"/>
      <c r="H62" s="799"/>
      <c r="I62" s="799">
        <v>68</v>
      </c>
      <c r="J62" s="799">
        <v>8</v>
      </c>
      <c r="K62" s="799">
        <v>60</v>
      </c>
      <c r="L62" s="799" t="s">
        <v>220</v>
      </c>
      <c r="M62" s="799" t="s">
        <v>1332</v>
      </c>
      <c r="N62" s="799" t="s">
        <v>1333</v>
      </c>
      <c r="O62" s="799">
        <f>2+5+3+1+3+4+3+4+4+1+2+4</f>
        <v>36</v>
      </c>
      <c r="P62" s="799" t="s">
        <v>1282</v>
      </c>
      <c r="Q62" s="799" t="s">
        <v>1282</v>
      </c>
      <c r="R62" s="799" t="s">
        <v>1246</v>
      </c>
      <c r="S62" s="799">
        <v>36</v>
      </c>
      <c r="T62" s="799">
        <v>36</v>
      </c>
      <c r="U62" s="799">
        <v>36</v>
      </c>
      <c r="V62" s="799"/>
      <c r="W62" s="799">
        <v>27</v>
      </c>
      <c r="X62" s="799"/>
      <c r="Y62" s="803"/>
    </row>
    <row r="63" spans="1:25">
      <c r="A63" s="799">
        <v>9</v>
      </c>
      <c r="B63" s="810" t="s">
        <v>1326</v>
      </c>
      <c r="C63" s="801" t="s">
        <v>1327</v>
      </c>
      <c r="D63" s="801" t="s">
        <v>1328</v>
      </c>
      <c r="E63" s="799" t="s">
        <v>1244</v>
      </c>
      <c r="F63" s="799"/>
      <c r="G63" s="799"/>
      <c r="H63" s="799"/>
      <c r="I63" s="799">
        <v>65</v>
      </c>
      <c r="J63" s="799"/>
      <c r="K63" s="799">
        <v>65</v>
      </c>
      <c r="L63" s="799" t="s">
        <v>220</v>
      </c>
      <c r="M63" s="799" t="s">
        <v>1334</v>
      </c>
      <c r="N63" s="799" t="s">
        <v>1335</v>
      </c>
      <c r="O63" s="799">
        <f>1+1+1</f>
        <v>3</v>
      </c>
      <c r="P63" s="799" t="s">
        <v>1282</v>
      </c>
      <c r="Q63" s="799" t="s">
        <v>1282</v>
      </c>
      <c r="R63" s="799" t="s">
        <v>1246</v>
      </c>
      <c r="S63" s="799">
        <v>3</v>
      </c>
      <c r="T63" s="799">
        <v>3</v>
      </c>
      <c r="U63" s="799">
        <v>3</v>
      </c>
      <c r="V63" s="799"/>
      <c r="W63" s="799">
        <v>1</v>
      </c>
      <c r="X63" s="799"/>
      <c r="Y63" s="803"/>
    </row>
    <row r="64" spans="1:25">
      <c r="A64" s="799">
        <v>9</v>
      </c>
      <c r="B64" s="810" t="s">
        <v>1326</v>
      </c>
      <c r="C64" s="801" t="s">
        <v>1327</v>
      </c>
      <c r="D64" s="801" t="s">
        <v>1328</v>
      </c>
      <c r="E64" s="799" t="s">
        <v>1244</v>
      </c>
      <c r="F64" s="799"/>
      <c r="G64" s="799"/>
      <c r="H64" s="799"/>
      <c r="I64" s="799">
        <v>70</v>
      </c>
      <c r="J64" s="799">
        <v>12</v>
      </c>
      <c r="K64" s="799">
        <v>58</v>
      </c>
      <c r="L64" s="799" t="s">
        <v>220</v>
      </c>
      <c r="M64" s="799" t="s">
        <v>1336</v>
      </c>
      <c r="N64" s="799" t="s">
        <v>1337</v>
      </c>
      <c r="O64" s="799">
        <f>10+4+1+5+2+2+3+6+8+8</f>
        <v>49</v>
      </c>
      <c r="P64" s="799" t="s">
        <v>1282</v>
      </c>
      <c r="Q64" s="799" t="s">
        <v>1282</v>
      </c>
      <c r="R64" s="799" t="s">
        <v>1246</v>
      </c>
      <c r="S64" s="799">
        <v>49</v>
      </c>
      <c r="T64" s="799">
        <v>49</v>
      </c>
      <c r="U64" s="799">
        <v>49</v>
      </c>
      <c r="V64" s="799"/>
      <c r="W64" s="799"/>
      <c r="X64" s="799"/>
      <c r="Y64" s="803"/>
    </row>
    <row r="65" spans="1:25">
      <c r="A65" s="799">
        <v>9</v>
      </c>
      <c r="B65" s="810" t="s">
        <v>1326</v>
      </c>
      <c r="C65" s="801" t="s">
        <v>1327</v>
      </c>
      <c r="D65" s="801" t="s">
        <v>1328</v>
      </c>
      <c r="E65" s="799" t="s">
        <v>1244</v>
      </c>
      <c r="F65" s="799"/>
      <c r="G65" s="799"/>
      <c r="H65" s="799"/>
      <c r="I65" s="799">
        <v>60</v>
      </c>
      <c r="J65" s="799">
        <v>18</v>
      </c>
      <c r="K65" s="799">
        <v>42</v>
      </c>
      <c r="L65" s="799" t="s">
        <v>220</v>
      </c>
      <c r="M65" s="799" t="s">
        <v>1338</v>
      </c>
      <c r="N65" s="799" t="s">
        <v>1339</v>
      </c>
      <c r="O65" s="799">
        <f>25+8+3+1+1+7</f>
        <v>45</v>
      </c>
      <c r="P65" s="799" t="s">
        <v>1282</v>
      </c>
      <c r="Q65" s="799" t="s">
        <v>1282</v>
      </c>
      <c r="R65" s="799" t="s">
        <v>1246</v>
      </c>
      <c r="S65" s="799">
        <v>45</v>
      </c>
      <c r="T65" s="799">
        <v>45</v>
      </c>
      <c r="U65" s="799">
        <v>45</v>
      </c>
      <c r="V65" s="799"/>
      <c r="W65" s="799"/>
      <c r="X65" s="799"/>
      <c r="Y65" s="803"/>
    </row>
    <row r="66" spans="1:25">
      <c r="A66" s="799">
        <v>9</v>
      </c>
      <c r="B66" s="810" t="s">
        <v>1326</v>
      </c>
      <c r="C66" s="801" t="s">
        <v>1327</v>
      </c>
      <c r="D66" s="801" t="s">
        <v>1328</v>
      </c>
      <c r="E66" s="799" t="s">
        <v>1244</v>
      </c>
      <c r="F66" s="799"/>
      <c r="G66" s="799"/>
      <c r="H66" s="799"/>
      <c r="I66" s="799">
        <v>50</v>
      </c>
      <c r="J66" s="799">
        <v>4</v>
      </c>
      <c r="K66" s="799">
        <v>46</v>
      </c>
      <c r="L66" s="799" t="s">
        <v>356</v>
      </c>
      <c r="M66" s="799">
        <v>125</v>
      </c>
      <c r="N66" s="799" t="s">
        <v>1340</v>
      </c>
      <c r="O66" s="799">
        <f>10+3+2</f>
        <v>15</v>
      </c>
      <c r="P66" s="799" t="s">
        <v>1282</v>
      </c>
      <c r="Q66" s="799" t="s">
        <v>1282</v>
      </c>
      <c r="R66" s="799" t="s">
        <v>1246</v>
      </c>
      <c r="S66" s="799">
        <v>15</v>
      </c>
      <c r="T66" s="799">
        <v>15</v>
      </c>
      <c r="U66" s="799">
        <v>15</v>
      </c>
      <c r="V66" s="799"/>
      <c r="W66" s="799">
        <v>0</v>
      </c>
      <c r="X66" s="799"/>
      <c r="Y66" s="803"/>
    </row>
    <row r="67" spans="1:25">
      <c r="A67" s="799">
        <v>9</v>
      </c>
      <c r="B67" s="810" t="s">
        <v>1326</v>
      </c>
      <c r="C67" s="801" t="s">
        <v>1327</v>
      </c>
      <c r="D67" s="801" t="s">
        <v>1328</v>
      </c>
      <c r="E67" s="799" t="s">
        <v>1244</v>
      </c>
      <c r="F67" s="799"/>
      <c r="G67" s="799"/>
      <c r="H67" s="799"/>
      <c r="I67" s="799">
        <v>53</v>
      </c>
      <c r="J67" s="799">
        <v>11</v>
      </c>
      <c r="K67" s="799">
        <v>42</v>
      </c>
      <c r="L67" s="799" t="s">
        <v>224</v>
      </c>
      <c r="M67" s="799">
        <v>8450</v>
      </c>
      <c r="N67" s="799" t="s">
        <v>1329</v>
      </c>
      <c r="O67" s="799">
        <f>8+6+3+1+7+4+4+2+2</f>
        <v>37</v>
      </c>
      <c r="P67" s="799" t="s">
        <v>1282</v>
      </c>
      <c r="Q67" s="799" t="s">
        <v>1282</v>
      </c>
      <c r="R67" s="799" t="s">
        <v>1246</v>
      </c>
      <c r="S67" s="799">
        <v>37</v>
      </c>
      <c r="T67" s="799">
        <v>37</v>
      </c>
      <c r="U67" s="811">
        <v>37</v>
      </c>
      <c r="V67" s="799"/>
      <c r="W67" s="811">
        <v>0</v>
      </c>
      <c r="X67" s="799"/>
      <c r="Y67" s="803"/>
    </row>
    <row r="68" spans="1:25">
      <c r="A68" s="799">
        <v>9</v>
      </c>
      <c r="B68" s="810" t="s">
        <v>1326</v>
      </c>
      <c r="C68" s="801" t="s">
        <v>1327</v>
      </c>
      <c r="D68" s="801" t="s">
        <v>1328</v>
      </c>
      <c r="E68" s="799" t="s">
        <v>1244</v>
      </c>
      <c r="F68" s="799"/>
      <c r="G68" s="799"/>
      <c r="H68" s="799"/>
      <c r="I68" s="799">
        <v>300</v>
      </c>
      <c r="J68" s="799">
        <v>17</v>
      </c>
      <c r="K68" s="799">
        <v>283</v>
      </c>
      <c r="L68" s="799" t="s">
        <v>1248</v>
      </c>
      <c r="M68" s="799">
        <v>804</v>
      </c>
      <c r="N68" s="799" t="s">
        <v>1329</v>
      </c>
      <c r="O68" s="799">
        <f>10+8+4+2+3+3+4+7+1+1+4+5+2+4+2</f>
        <v>60</v>
      </c>
      <c r="P68" s="799" t="s">
        <v>1282</v>
      </c>
      <c r="Q68" s="799" t="s">
        <v>1282</v>
      </c>
      <c r="R68" s="799" t="s">
        <v>1246</v>
      </c>
      <c r="S68" s="799">
        <v>60</v>
      </c>
      <c r="T68" s="799">
        <v>60</v>
      </c>
      <c r="U68" s="799">
        <v>60</v>
      </c>
      <c r="V68" s="799"/>
      <c r="W68" s="799">
        <v>29</v>
      </c>
      <c r="X68" s="799"/>
      <c r="Y68" s="803"/>
    </row>
    <row r="69" spans="1:25">
      <c r="A69" s="799">
        <v>9</v>
      </c>
      <c r="B69" s="810" t="s">
        <v>1326</v>
      </c>
      <c r="C69" s="801" t="s">
        <v>1327</v>
      </c>
      <c r="D69" s="801" t="s">
        <v>1328</v>
      </c>
      <c r="E69" s="799" t="s">
        <v>1244</v>
      </c>
      <c r="F69" s="799"/>
      <c r="G69" s="799"/>
      <c r="H69" s="799"/>
      <c r="I69" s="799">
        <v>154</v>
      </c>
      <c r="J69" s="799">
        <v>140</v>
      </c>
      <c r="K69" s="799">
        <v>14</v>
      </c>
      <c r="L69" s="799" t="s">
        <v>217</v>
      </c>
      <c r="M69" s="799" t="s">
        <v>1341</v>
      </c>
      <c r="N69" s="799" t="s">
        <v>1341</v>
      </c>
      <c r="O69" s="799">
        <f>143+1</f>
        <v>144</v>
      </c>
      <c r="P69" s="799" t="s">
        <v>1282</v>
      </c>
      <c r="Q69" s="799" t="s">
        <v>1282</v>
      </c>
      <c r="R69" s="799" t="s">
        <v>1246</v>
      </c>
      <c r="S69" s="799">
        <v>144</v>
      </c>
      <c r="T69" s="799">
        <v>144</v>
      </c>
      <c r="U69" s="799">
        <v>144</v>
      </c>
      <c r="V69" s="799"/>
      <c r="W69" s="799">
        <v>35</v>
      </c>
      <c r="X69" s="799"/>
      <c r="Y69" s="803"/>
    </row>
    <row r="70" spans="1:25">
      <c r="A70" s="799">
        <v>9</v>
      </c>
      <c r="B70" s="810" t="s">
        <v>1326</v>
      </c>
      <c r="C70" s="801" t="s">
        <v>1327</v>
      </c>
      <c r="D70" s="801" t="s">
        <v>1328</v>
      </c>
      <c r="E70" s="799" t="s">
        <v>1244</v>
      </c>
      <c r="F70" s="799"/>
      <c r="G70" s="799"/>
      <c r="H70" s="799"/>
      <c r="I70" s="799">
        <v>40</v>
      </c>
      <c r="J70" s="799">
        <v>16</v>
      </c>
      <c r="K70" s="799">
        <v>24</v>
      </c>
      <c r="L70" s="799" t="s">
        <v>217</v>
      </c>
      <c r="M70" s="799">
        <v>524</v>
      </c>
      <c r="N70" s="799" t="s">
        <v>1342</v>
      </c>
      <c r="O70" s="799">
        <f>46+3+6+2+1+1</f>
        <v>59</v>
      </c>
      <c r="P70" s="799" t="s">
        <v>1282</v>
      </c>
      <c r="Q70" s="799" t="s">
        <v>1282</v>
      </c>
      <c r="R70" s="799" t="s">
        <v>1246</v>
      </c>
      <c r="S70" s="799">
        <v>59</v>
      </c>
      <c r="T70" s="799">
        <v>59</v>
      </c>
      <c r="U70" s="799">
        <v>59</v>
      </c>
      <c r="V70" s="799"/>
      <c r="W70" s="799"/>
      <c r="X70" s="799"/>
      <c r="Y70" s="803"/>
    </row>
    <row r="71" spans="1:25">
      <c r="A71" s="799">
        <v>9</v>
      </c>
      <c r="B71" s="810" t="s">
        <v>1326</v>
      </c>
      <c r="C71" s="801" t="s">
        <v>1327</v>
      </c>
      <c r="D71" s="801" t="s">
        <v>1328</v>
      </c>
      <c r="E71" s="799" t="s">
        <v>1244</v>
      </c>
      <c r="F71" s="799"/>
      <c r="G71" s="799"/>
      <c r="H71" s="799"/>
      <c r="I71" s="799">
        <v>40</v>
      </c>
      <c r="J71" s="799"/>
      <c r="K71" s="799">
        <v>40</v>
      </c>
      <c r="L71" s="799" t="s">
        <v>217</v>
      </c>
      <c r="M71" s="799"/>
      <c r="N71" s="799" t="s">
        <v>1343</v>
      </c>
      <c r="O71" s="799">
        <f>2+9+3+7+2+1</f>
        <v>24</v>
      </c>
      <c r="P71" s="799" t="s">
        <v>1282</v>
      </c>
      <c r="Q71" s="799" t="s">
        <v>1282</v>
      </c>
      <c r="R71" s="799" t="s">
        <v>1246</v>
      </c>
      <c r="S71" s="799">
        <v>24</v>
      </c>
      <c r="T71" s="799">
        <v>24</v>
      </c>
      <c r="U71" s="799">
        <v>24</v>
      </c>
      <c r="V71" s="799"/>
      <c r="W71" s="799"/>
      <c r="X71" s="799"/>
      <c r="Y71" s="803"/>
    </row>
    <row r="72" spans="1:25">
      <c r="A72" s="799">
        <v>9</v>
      </c>
      <c r="B72" s="810" t="s">
        <v>1326</v>
      </c>
      <c r="C72" s="801" t="s">
        <v>1327</v>
      </c>
      <c r="D72" s="801" t="s">
        <v>1328</v>
      </c>
      <c r="E72" s="799" t="s">
        <v>1244</v>
      </c>
      <c r="F72" s="799"/>
      <c r="G72" s="799"/>
      <c r="H72" s="799"/>
      <c r="I72" s="799">
        <v>35</v>
      </c>
      <c r="J72" s="799">
        <v>10</v>
      </c>
      <c r="K72" s="799">
        <v>25</v>
      </c>
      <c r="L72" s="799" t="s">
        <v>217</v>
      </c>
      <c r="M72" s="799">
        <v>11915</v>
      </c>
      <c r="N72" s="799" t="s">
        <v>1344</v>
      </c>
      <c r="O72" s="799">
        <f>7+1+10+9+6+2+3+3</f>
        <v>41</v>
      </c>
      <c r="P72" s="799" t="s">
        <v>1282</v>
      </c>
      <c r="Q72" s="799" t="s">
        <v>1282</v>
      </c>
      <c r="R72" s="799" t="s">
        <v>1246</v>
      </c>
      <c r="S72" s="799">
        <v>41</v>
      </c>
      <c r="T72" s="799">
        <v>41</v>
      </c>
      <c r="U72" s="799">
        <v>41</v>
      </c>
      <c r="V72" s="799"/>
      <c r="W72" s="799"/>
      <c r="X72" s="799"/>
      <c r="Y72" s="803"/>
    </row>
    <row r="73" spans="1:25">
      <c r="A73" s="799">
        <v>9</v>
      </c>
      <c r="B73" s="810" t="s">
        <v>1326</v>
      </c>
      <c r="C73" s="801" t="s">
        <v>1327</v>
      </c>
      <c r="D73" s="801" t="s">
        <v>1328</v>
      </c>
      <c r="E73" s="799" t="s">
        <v>1244</v>
      </c>
      <c r="F73" s="799"/>
      <c r="G73" s="799"/>
      <c r="H73" s="799"/>
      <c r="I73" s="799">
        <v>68</v>
      </c>
      <c r="J73" s="799">
        <v>22</v>
      </c>
      <c r="K73" s="799">
        <v>46</v>
      </c>
      <c r="L73" s="799" t="s">
        <v>217</v>
      </c>
      <c r="M73" s="799">
        <v>521</v>
      </c>
      <c r="N73" s="799" t="s">
        <v>1345</v>
      </c>
      <c r="O73" s="799">
        <f>27+7+7+4+7+12+14+11+6+5+1+5</f>
        <v>106</v>
      </c>
      <c r="P73" s="799" t="s">
        <v>1282</v>
      </c>
      <c r="Q73" s="799" t="s">
        <v>1282</v>
      </c>
      <c r="R73" s="799" t="s">
        <v>1246</v>
      </c>
      <c r="S73" s="799">
        <v>106</v>
      </c>
      <c r="T73" s="799">
        <v>106</v>
      </c>
      <c r="U73" s="799">
        <v>106</v>
      </c>
      <c r="V73" s="799"/>
      <c r="W73" s="799"/>
      <c r="X73" s="799"/>
      <c r="Y73" s="803"/>
    </row>
    <row r="74" spans="1:25">
      <c r="A74" s="799">
        <v>9</v>
      </c>
      <c r="B74" s="810" t="s">
        <v>1326</v>
      </c>
      <c r="C74" s="801" t="s">
        <v>1327</v>
      </c>
      <c r="D74" s="801" t="s">
        <v>1328</v>
      </c>
      <c r="E74" s="799" t="s">
        <v>1244</v>
      </c>
      <c r="F74" s="799"/>
      <c r="G74" s="799"/>
      <c r="H74" s="799"/>
      <c r="I74" s="799">
        <v>30</v>
      </c>
      <c r="J74" s="799">
        <v>11</v>
      </c>
      <c r="K74" s="799">
        <v>19</v>
      </c>
      <c r="L74" s="799" t="s">
        <v>217</v>
      </c>
      <c r="M74" s="799">
        <v>11901</v>
      </c>
      <c r="N74" s="799" t="s">
        <v>1346</v>
      </c>
      <c r="O74" s="799">
        <f>13+1+1+1+2+2+3+6+1+1+2</f>
        <v>33</v>
      </c>
      <c r="P74" s="799" t="s">
        <v>1282</v>
      </c>
      <c r="Q74" s="799" t="s">
        <v>1282</v>
      </c>
      <c r="R74" s="799" t="s">
        <v>1246</v>
      </c>
      <c r="S74" s="799">
        <v>33</v>
      </c>
      <c r="T74" s="799">
        <v>33</v>
      </c>
      <c r="U74" s="799">
        <v>33</v>
      </c>
      <c r="V74" s="799"/>
      <c r="W74" s="799"/>
      <c r="X74" s="799"/>
      <c r="Y74" s="803"/>
    </row>
    <row r="75" spans="1:25">
      <c r="A75" s="799">
        <v>9</v>
      </c>
      <c r="B75" s="810" t="s">
        <v>1326</v>
      </c>
      <c r="C75" s="801" t="s">
        <v>1327</v>
      </c>
      <c r="D75" s="801" t="s">
        <v>1328</v>
      </c>
      <c r="E75" s="799" t="s">
        <v>1244</v>
      </c>
      <c r="F75" s="799"/>
      <c r="G75" s="799"/>
      <c r="H75" s="799"/>
      <c r="I75" s="799">
        <v>60</v>
      </c>
      <c r="J75" s="799">
        <v>10</v>
      </c>
      <c r="K75" s="799">
        <v>50</v>
      </c>
      <c r="L75" s="799" t="s">
        <v>217</v>
      </c>
      <c r="M75" s="799">
        <v>5946</v>
      </c>
      <c r="N75" s="799" t="s">
        <v>1347</v>
      </c>
      <c r="O75" s="799">
        <f>25+5+4</f>
        <v>34</v>
      </c>
      <c r="P75" s="799" t="s">
        <v>1282</v>
      </c>
      <c r="Q75" s="799" t="s">
        <v>1282</v>
      </c>
      <c r="R75" s="799" t="s">
        <v>1246</v>
      </c>
      <c r="S75" s="799">
        <v>34</v>
      </c>
      <c r="T75" s="799">
        <v>34</v>
      </c>
      <c r="U75" s="799">
        <v>34</v>
      </c>
      <c r="V75" s="799"/>
      <c r="W75" s="799"/>
      <c r="X75" s="799"/>
      <c r="Y75" s="803"/>
    </row>
    <row r="76" spans="1:25">
      <c r="A76" s="799">
        <v>9</v>
      </c>
      <c r="B76" s="810" t="s">
        <v>1326</v>
      </c>
      <c r="C76" s="801" t="s">
        <v>1327</v>
      </c>
      <c r="D76" s="801" t="s">
        <v>1328</v>
      </c>
      <c r="E76" s="799" t="s">
        <v>1244</v>
      </c>
      <c r="F76" s="799"/>
      <c r="G76" s="799"/>
      <c r="H76" s="799"/>
      <c r="I76" s="799">
        <v>50</v>
      </c>
      <c r="J76" s="799">
        <v>15</v>
      </c>
      <c r="K76" s="799">
        <v>35</v>
      </c>
      <c r="L76" s="799" t="s">
        <v>217</v>
      </c>
      <c r="M76" s="799">
        <v>3405</v>
      </c>
      <c r="N76" s="799" t="s">
        <v>1348</v>
      </c>
      <c r="O76" s="799">
        <f>24+7+9+7+1+22+4+4+9+22+11+2+10+6+4</f>
        <v>142</v>
      </c>
      <c r="P76" s="799" t="s">
        <v>1282</v>
      </c>
      <c r="Q76" s="799" t="s">
        <v>1282</v>
      </c>
      <c r="R76" s="799" t="s">
        <v>1246</v>
      </c>
      <c r="S76" s="799">
        <v>142</v>
      </c>
      <c r="T76" s="799">
        <v>142</v>
      </c>
      <c r="U76" s="799">
        <v>142</v>
      </c>
      <c r="V76" s="799"/>
      <c r="W76" s="799"/>
      <c r="X76" s="799"/>
      <c r="Y76" s="803"/>
    </row>
    <row r="77" spans="1:25">
      <c r="A77" s="799">
        <v>9</v>
      </c>
      <c r="B77" s="810" t="s">
        <v>1326</v>
      </c>
      <c r="C77" s="801" t="s">
        <v>1327</v>
      </c>
      <c r="D77" s="801" t="s">
        <v>1328</v>
      </c>
      <c r="E77" s="799" t="s">
        <v>1244</v>
      </c>
      <c r="F77" s="799"/>
      <c r="G77" s="799"/>
      <c r="H77" s="799"/>
      <c r="I77" s="799">
        <v>44</v>
      </c>
      <c r="J77" s="799">
        <v>7</v>
      </c>
      <c r="K77" s="799">
        <v>37</v>
      </c>
      <c r="L77" s="799" t="s">
        <v>217</v>
      </c>
      <c r="M77" s="799">
        <v>1820</v>
      </c>
      <c r="N77" s="799" t="s">
        <v>1349</v>
      </c>
      <c r="O77" s="799">
        <f>50+3</f>
        <v>53</v>
      </c>
      <c r="P77" s="799" t="s">
        <v>1350</v>
      </c>
      <c r="Q77" s="799" t="s">
        <v>1282</v>
      </c>
      <c r="R77" s="799" t="s">
        <v>1246</v>
      </c>
      <c r="S77" s="799">
        <v>53</v>
      </c>
      <c r="T77" s="799">
        <v>53</v>
      </c>
      <c r="U77" s="799">
        <v>53</v>
      </c>
      <c r="V77" s="799"/>
      <c r="W77" s="799"/>
      <c r="X77" s="799"/>
      <c r="Y77" s="803"/>
    </row>
    <row r="78" spans="1:25">
      <c r="A78" s="799">
        <v>9</v>
      </c>
      <c r="B78" s="810" t="s">
        <v>1326</v>
      </c>
      <c r="C78" s="801" t="s">
        <v>1327</v>
      </c>
      <c r="D78" s="801" t="s">
        <v>1328</v>
      </c>
      <c r="E78" s="799" t="s">
        <v>1244</v>
      </c>
      <c r="F78" s="799"/>
      <c r="G78" s="799"/>
      <c r="H78" s="799"/>
      <c r="I78" s="799">
        <v>33</v>
      </c>
      <c r="J78" s="799"/>
      <c r="K78" s="799">
        <v>33</v>
      </c>
      <c r="L78" s="799" t="s">
        <v>217</v>
      </c>
      <c r="M78" s="799">
        <v>872</v>
      </c>
      <c r="N78" s="799" t="s">
        <v>1351</v>
      </c>
      <c r="O78" s="799">
        <f>2+1+1+6+12+29</f>
        <v>51</v>
      </c>
      <c r="P78" s="799" t="s">
        <v>1282</v>
      </c>
      <c r="Q78" s="799" t="s">
        <v>1282</v>
      </c>
      <c r="R78" s="799" t="s">
        <v>1246</v>
      </c>
      <c r="S78" s="799">
        <v>51</v>
      </c>
      <c r="T78" s="799">
        <v>51</v>
      </c>
      <c r="U78" s="799">
        <v>51</v>
      </c>
      <c r="V78" s="799"/>
      <c r="W78" s="799"/>
      <c r="X78" s="799"/>
      <c r="Y78" s="803"/>
    </row>
    <row r="79" spans="1:25">
      <c r="A79" s="799">
        <v>9</v>
      </c>
      <c r="B79" s="810" t="s">
        <v>1326</v>
      </c>
      <c r="C79" s="801" t="s">
        <v>1327</v>
      </c>
      <c r="D79" s="801" t="s">
        <v>1328</v>
      </c>
      <c r="E79" s="799" t="s">
        <v>1244</v>
      </c>
      <c r="F79" s="799"/>
      <c r="G79" s="799"/>
      <c r="H79" s="799"/>
      <c r="I79" s="799">
        <v>50</v>
      </c>
      <c r="J79" s="799">
        <v>8</v>
      </c>
      <c r="K79" s="799">
        <v>42</v>
      </c>
      <c r="L79" s="799" t="s">
        <v>217</v>
      </c>
      <c r="M79" s="799">
        <v>11900</v>
      </c>
      <c r="N79" s="799" t="s">
        <v>1352</v>
      </c>
      <c r="O79" s="799">
        <f>11+4+4+11+3+3+4+5+4+2+7+3</f>
        <v>61</v>
      </c>
      <c r="P79" s="799" t="s">
        <v>1282</v>
      </c>
      <c r="Q79" s="799" t="s">
        <v>1282</v>
      </c>
      <c r="R79" s="799" t="s">
        <v>1246</v>
      </c>
      <c r="S79" s="799">
        <v>61</v>
      </c>
      <c r="T79" s="799">
        <v>61</v>
      </c>
      <c r="U79" s="799">
        <v>61</v>
      </c>
      <c r="V79" s="799"/>
      <c r="W79" s="799"/>
      <c r="X79" s="799"/>
      <c r="Y79" s="803"/>
    </row>
    <row r="80" spans="1:25">
      <c r="A80" s="799">
        <v>9</v>
      </c>
      <c r="B80" s="810" t="s">
        <v>1326</v>
      </c>
      <c r="C80" s="801" t="s">
        <v>1327</v>
      </c>
      <c r="D80" s="801" t="s">
        <v>1328</v>
      </c>
      <c r="E80" s="799" t="s">
        <v>1244</v>
      </c>
      <c r="F80" s="799"/>
      <c r="G80" s="799"/>
      <c r="H80" s="799"/>
      <c r="I80" s="799">
        <v>48</v>
      </c>
      <c r="J80" s="799">
        <v>10</v>
      </c>
      <c r="K80" s="799">
        <v>38</v>
      </c>
      <c r="L80" s="799" t="s">
        <v>217</v>
      </c>
      <c r="M80" s="799">
        <v>2907</v>
      </c>
      <c r="N80" s="799" t="s">
        <v>1353</v>
      </c>
      <c r="O80" s="799">
        <f>12+8+3+3+9+6+15</f>
        <v>56</v>
      </c>
      <c r="P80" s="799" t="s">
        <v>1282</v>
      </c>
      <c r="Q80" s="799" t="s">
        <v>1282</v>
      </c>
      <c r="R80" s="799" t="s">
        <v>1246</v>
      </c>
      <c r="S80" s="799">
        <v>56</v>
      </c>
      <c r="T80" s="799">
        <v>56</v>
      </c>
      <c r="U80" s="799">
        <v>56</v>
      </c>
      <c r="V80" s="799"/>
      <c r="W80" s="799"/>
      <c r="X80" s="799"/>
      <c r="Y80" s="803"/>
    </row>
    <row r="81" spans="1:25">
      <c r="A81" s="799">
        <v>9</v>
      </c>
      <c r="B81" s="810" t="s">
        <v>1326</v>
      </c>
      <c r="C81" s="801" t="s">
        <v>1327</v>
      </c>
      <c r="D81" s="801" t="s">
        <v>1328</v>
      </c>
      <c r="E81" s="799" t="s">
        <v>1244</v>
      </c>
      <c r="F81" s="799"/>
      <c r="G81" s="799"/>
      <c r="H81" s="799"/>
      <c r="I81" s="799">
        <v>47</v>
      </c>
      <c r="J81" s="799">
        <v>5</v>
      </c>
      <c r="K81" s="799">
        <v>42</v>
      </c>
      <c r="L81" s="799" t="s">
        <v>217</v>
      </c>
      <c r="M81" s="799">
        <v>5237</v>
      </c>
      <c r="N81" s="799" t="s">
        <v>1354</v>
      </c>
      <c r="O81" s="799">
        <f>8+2+2+7+3+5+3</f>
        <v>30</v>
      </c>
      <c r="P81" s="799" t="s">
        <v>1282</v>
      </c>
      <c r="Q81" s="799" t="s">
        <v>1282</v>
      </c>
      <c r="R81" s="799" t="s">
        <v>1246</v>
      </c>
      <c r="S81" s="799">
        <v>30</v>
      </c>
      <c r="T81" s="799">
        <v>30</v>
      </c>
      <c r="U81" s="799">
        <v>30</v>
      </c>
      <c r="V81" s="799"/>
      <c r="W81" s="799"/>
      <c r="X81" s="799"/>
      <c r="Y81" s="803"/>
    </row>
    <row r="82" spans="1:25">
      <c r="A82" s="799">
        <v>9</v>
      </c>
      <c r="B82" s="810" t="s">
        <v>1326</v>
      </c>
      <c r="C82" s="801" t="s">
        <v>1327</v>
      </c>
      <c r="D82" s="801" t="s">
        <v>1328</v>
      </c>
      <c r="E82" s="799" t="s">
        <v>1244</v>
      </c>
      <c r="F82" s="799"/>
      <c r="G82" s="799"/>
      <c r="H82" s="799"/>
      <c r="I82" s="799">
        <v>43</v>
      </c>
      <c r="J82" s="799">
        <v>15</v>
      </c>
      <c r="K82" s="799">
        <v>28</v>
      </c>
      <c r="L82" s="799" t="s">
        <v>217</v>
      </c>
      <c r="M82" s="799">
        <v>3066</v>
      </c>
      <c r="N82" s="799" t="s">
        <v>1355</v>
      </c>
      <c r="O82" s="799">
        <f>15+2+6+1+6</f>
        <v>30</v>
      </c>
      <c r="P82" s="799" t="s">
        <v>1282</v>
      </c>
      <c r="Q82" s="799" t="s">
        <v>1282</v>
      </c>
      <c r="R82" s="799" t="s">
        <v>1246</v>
      </c>
      <c r="S82" s="799">
        <v>30</v>
      </c>
      <c r="T82" s="799">
        <f>30</f>
        <v>30</v>
      </c>
      <c r="U82" s="799">
        <v>30</v>
      </c>
      <c r="V82" s="799"/>
      <c r="W82" s="799"/>
      <c r="X82" s="799"/>
      <c r="Y82" s="803"/>
    </row>
    <row r="83" spans="1:25">
      <c r="A83" s="799">
        <v>9</v>
      </c>
      <c r="B83" s="810" t="s">
        <v>1326</v>
      </c>
      <c r="C83" s="801" t="s">
        <v>1327</v>
      </c>
      <c r="D83" s="801" t="s">
        <v>1328</v>
      </c>
      <c r="E83" s="799" t="s">
        <v>1244</v>
      </c>
      <c r="F83" s="799"/>
      <c r="G83" s="799"/>
      <c r="H83" s="799"/>
      <c r="I83" s="799">
        <v>48</v>
      </c>
      <c r="J83" s="799">
        <v>8</v>
      </c>
      <c r="K83" s="799">
        <v>40</v>
      </c>
      <c r="L83" s="799" t="s">
        <v>217</v>
      </c>
      <c r="M83" s="799">
        <v>5236</v>
      </c>
      <c r="N83" s="799" t="s">
        <v>1356</v>
      </c>
      <c r="O83" s="799">
        <f>10+2+4+3+10+2+3+1+4+3</f>
        <v>42</v>
      </c>
      <c r="P83" s="799" t="s">
        <v>1282</v>
      </c>
      <c r="Q83" s="799" t="s">
        <v>1282</v>
      </c>
      <c r="R83" s="799" t="s">
        <v>1246</v>
      </c>
      <c r="S83" s="799">
        <v>42</v>
      </c>
      <c r="T83" s="799">
        <v>42</v>
      </c>
      <c r="U83" s="799">
        <v>42</v>
      </c>
      <c r="V83" s="799"/>
      <c r="W83" s="799"/>
      <c r="X83" s="799"/>
      <c r="Y83" s="803"/>
    </row>
    <row r="84" spans="1:25">
      <c r="A84" s="799">
        <v>9</v>
      </c>
      <c r="B84" s="810" t="s">
        <v>1326</v>
      </c>
      <c r="C84" s="801" t="s">
        <v>1327</v>
      </c>
      <c r="D84" s="801" t="s">
        <v>1328</v>
      </c>
      <c r="E84" s="799" t="s">
        <v>1244</v>
      </c>
      <c r="F84" s="799"/>
      <c r="G84" s="799"/>
      <c r="H84" s="799"/>
      <c r="I84" s="799">
        <v>20</v>
      </c>
      <c r="J84" s="799">
        <v>0</v>
      </c>
      <c r="K84" s="799">
        <v>20</v>
      </c>
      <c r="L84" s="799" t="s">
        <v>226</v>
      </c>
      <c r="M84" s="799">
        <v>3553</v>
      </c>
      <c r="N84" s="799" t="s">
        <v>1329</v>
      </c>
      <c r="O84" s="799">
        <f>1+1+2</f>
        <v>4</v>
      </c>
      <c r="P84" s="799" t="s">
        <v>1282</v>
      </c>
      <c r="Q84" s="799" t="s">
        <v>1282</v>
      </c>
      <c r="R84" s="799" t="s">
        <v>1246</v>
      </c>
      <c r="S84" s="799">
        <v>4</v>
      </c>
      <c r="T84" s="799">
        <v>4</v>
      </c>
      <c r="U84" s="799">
        <v>4</v>
      </c>
      <c r="V84" s="799"/>
      <c r="W84" s="799">
        <v>0</v>
      </c>
      <c r="X84" s="799"/>
      <c r="Y84" s="803"/>
    </row>
    <row r="85" spans="1:25">
      <c r="A85" s="799">
        <v>9</v>
      </c>
      <c r="B85" s="810" t="s">
        <v>1326</v>
      </c>
      <c r="C85" s="801" t="s">
        <v>1327</v>
      </c>
      <c r="D85" s="801" t="s">
        <v>1328</v>
      </c>
      <c r="E85" s="799" t="s">
        <v>1244</v>
      </c>
      <c r="F85" s="799"/>
      <c r="G85" s="799"/>
      <c r="H85" s="799"/>
      <c r="I85" s="799">
        <v>14</v>
      </c>
      <c r="J85" s="799">
        <v>0</v>
      </c>
      <c r="K85" s="799">
        <v>14</v>
      </c>
      <c r="L85" s="799" t="s">
        <v>296</v>
      </c>
      <c r="M85" s="799" t="s">
        <v>0</v>
      </c>
      <c r="N85" s="799" t="s">
        <v>1329</v>
      </c>
      <c r="O85" s="799">
        <f>1+1</f>
        <v>2</v>
      </c>
      <c r="P85" s="799" t="s">
        <v>1282</v>
      </c>
      <c r="Q85" s="799" t="s">
        <v>1282</v>
      </c>
      <c r="R85" s="799" t="s">
        <v>1246</v>
      </c>
      <c r="S85" s="799">
        <v>2</v>
      </c>
      <c r="T85" s="799">
        <v>2</v>
      </c>
      <c r="U85" s="799">
        <v>2</v>
      </c>
      <c r="V85" s="799"/>
      <c r="W85" s="799">
        <v>0</v>
      </c>
      <c r="X85" s="799"/>
      <c r="Y85" s="803"/>
    </row>
    <row r="86" spans="1:25">
      <c r="A86" s="799">
        <v>9</v>
      </c>
      <c r="B86" s="810" t="s">
        <v>1326</v>
      </c>
      <c r="C86" s="801" t="s">
        <v>1327</v>
      </c>
      <c r="D86" s="801" t="s">
        <v>1328</v>
      </c>
      <c r="E86" s="799" t="s">
        <v>1244</v>
      </c>
      <c r="F86" s="799"/>
      <c r="G86" s="799"/>
      <c r="H86" s="799"/>
      <c r="I86" s="799">
        <v>25</v>
      </c>
      <c r="J86" s="799">
        <v>0</v>
      </c>
      <c r="K86" s="799">
        <v>25</v>
      </c>
      <c r="L86" s="799" t="s">
        <v>37</v>
      </c>
      <c r="M86" s="799"/>
      <c r="N86" s="799" t="s">
        <v>1329</v>
      </c>
      <c r="O86" s="799">
        <f>1+4+1</f>
        <v>6</v>
      </c>
      <c r="P86" s="799" t="s">
        <v>1282</v>
      </c>
      <c r="Q86" s="799" t="s">
        <v>1282</v>
      </c>
      <c r="R86" s="799" t="s">
        <v>1246</v>
      </c>
      <c r="S86" s="799">
        <v>6</v>
      </c>
      <c r="T86" s="799">
        <v>6</v>
      </c>
      <c r="U86" s="799">
        <v>6</v>
      </c>
      <c r="V86" s="799"/>
      <c r="W86" s="799">
        <v>0</v>
      </c>
      <c r="X86" s="799"/>
      <c r="Y86" s="803"/>
    </row>
    <row r="87" spans="1:25">
      <c r="A87" s="799">
        <v>9</v>
      </c>
      <c r="B87" s="810" t="s">
        <v>1326</v>
      </c>
      <c r="C87" s="801" t="s">
        <v>1327</v>
      </c>
      <c r="D87" s="801" t="s">
        <v>1328</v>
      </c>
      <c r="E87" s="799" t="s">
        <v>1244</v>
      </c>
      <c r="F87" s="799"/>
      <c r="G87" s="799"/>
      <c r="H87" s="799"/>
      <c r="I87" s="799">
        <v>10</v>
      </c>
      <c r="J87" s="799">
        <v>0</v>
      </c>
      <c r="K87" s="799">
        <v>10</v>
      </c>
      <c r="L87" s="799" t="s">
        <v>1357</v>
      </c>
      <c r="M87" s="799"/>
      <c r="N87" s="799" t="s">
        <v>1329</v>
      </c>
      <c r="O87" s="799">
        <f>1+1+1</f>
        <v>3</v>
      </c>
      <c r="P87" s="799" t="s">
        <v>1282</v>
      </c>
      <c r="Q87" s="799" t="s">
        <v>1282</v>
      </c>
      <c r="R87" s="799" t="s">
        <v>1246</v>
      </c>
      <c r="S87" s="799">
        <v>3</v>
      </c>
      <c r="T87" s="799">
        <v>3</v>
      </c>
      <c r="U87" s="799">
        <v>3</v>
      </c>
      <c r="V87" s="799"/>
      <c r="W87" s="799">
        <v>0</v>
      </c>
      <c r="X87" s="799"/>
      <c r="Y87" s="803"/>
    </row>
    <row r="88" spans="1:25">
      <c r="A88" s="799">
        <v>9</v>
      </c>
      <c r="B88" s="810" t="s">
        <v>1326</v>
      </c>
      <c r="C88" s="801" t="s">
        <v>1327</v>
      </c>
      <c r="D88" s="801" t="s">
        <v>1328</v>
      </c>
      <c r="E88" s="799" t="s">
        <v>1244</v>
      </c>
      <c r="F88" s="799"/>
      <c r="G88" s="799"/>
      <c r="H88" s="799"/>
      <c r="I88" s="799">
        <v>10</v>
      </c>
      <c r="J88" s="799">
        <v>0</v>
      </c>
      <c r="K88" s="799">
        <v>10</v>
      </c>
      <c r="L88" s="799" t="s">
        <v>23</v>
      </c>
      <c r="M88" s="799">
        <v>428</v>
      </c>
      <c r="N88" s="799" t="s">
        <v>1329</v>
      </c>
      <c r="O88" s="799">
        <f>2+2+2+1</f>
        <v>7</v>
      </c>
      <c r="P88" s="799" t="s">
        <v>1282</v>
      </c>
      <c r="Q88" s="799" t="s">
        <v>1282</v>
      </c>
      <c r="R88" s="799" t="s">
        <v>1246</v>
      </c>
      <c r="S88" s="799">
        <v>7</v>
      </c>
      <c r="T88" s="799">
        <v>7</v>
      </c>
      <c r="U88" s="799">
        <v>7</v>
      </c>
      <c r="V88" s="799"/>
      <c r="W88" s="799">
        <v>0</v>
      </c>
      <c r="X88" s="799"/>
      <c r="Y88" s="803"/>
    </row>
    <row r="89" spans="1:25">
      <c r="A89" s="799">
        <v>9</v>
      </c>
      <c r="B89" s="810" t="s">
        <v>1326</v>
      </c>
      <c r="C89" s="801" t="s">
        <v>1327</v>
      </c>
      <c r="D89" s="801" t="s">
        <v>1328</v>
      </c>
      <c r="E89" s="799" t="s">
        <v>1244</v>
      </c>
      <c r="F89" s="799"/>
      <c r="G89" s="799"/>
      <c r="H89" s="799"/>
      <c r="I89" s="799">
        <v>57</v>
      </c>
      <c r="J89" s="799">
        <v>0</v>
      </c>
      <c r="K89" s="799">
        <v>57</v>
      </c>
      <c r="L89" s="799" t="s">
        <v>351</v>
      </c>
      <c r="M89" s="799"/>
      <c r="N89" s="799" t="s">
        <v>1329</v>
      </c>
      <c r="O89" s="799">
        <f>3+4+1+1+2+3+6+3+1+1+6+3+2+3</f>
        <v>39</v>
      </c>
      <c r="P89" s="799" t="s">
        <v>1282</v>
      </c>
      <c r="Q89" s="799" t="s">
        <v>1282</v>
      </c>
      <c r="R89" s="799" t="s">
        <v>1246</v>
      </c>
      <c r="S89" s="799">
        <v>39</v>
      </c>
      <c r="T89" s="799">
        <v>39</v>
      </c>
      <c r="U89" s="799">
        <v>39</v>
      </c>
      <c r="V89" s="799"/>
      <c r="W89" s="799">
        <v>0</v>
      </c>
      <c r="X89" s="799"/>
      <c r="Y89" s="803"/>
    </row>
    <row r="90" spans="1:25">
      <c r="A90" s="799">
        <v>9</v>
      </c>
      <c r="B90" s="810" t="s">
        <v>1326</v>
      </c>
      <c r="C90" s="801" t="s">
        <v>1327</v>
      </c>
      <c r="D90" s="801" t="s">
        <v>1328</v>
      </c>
      <c r="E90" s="799" t="s">
        <v>1244</v>
      </c>
      <c r="F90" s="799"/>
      <c r="G90" s="799"/>
      <c r="H90" s="799"/>
      <c r="I90" s="799">
        <v>20</v>
      </c>
      <c r="J90" s="799">
        <v>0</v>
      </c>
      <c r="K90" s="799">
        <v>20</v>
      </c>
      <c r="L90" s="799" t="s">
        <v>228</v>
      </c>
      <c r="M90" s="799">
        <v>906</v>
      </c>
      <c r="N90" s="799" t="s">
        <v>1329</v>
      </c>
      <c r="O90" s="799">
        <f>1+6+1+7+6+3+4+1+1</f>
        <v>30</v>
      </c>
      <c r="P90" s="799" t="s">
        <v>1282</v>
      </c>
      <c r="Q90" s="799" t="s">
        <v>1282</v>
      </c>
      <c r="R90" s="799" t="s">
        <v>1246</v>
      </c>
      <c r="S90" s="799">
        <v>30</v>
      </c>
      <c r="T90" s="799">
        <v>30</v>
      </c>
      <c r="U90" s="799">
        <v>30</v>
      </c>
      <c r="V90" s="799"/>
      <c r="W90" s="799">
        <v>6</v>
      </c>
      <c r="X90" s="799"/>
      <c r="Y90" s="803"/>
    </row>
    <row r="91" spans="1:25">
      <c r="A91" s="799">
        <v>9</v>
      </c>
      <c r="B91" s="810" t="s">
        <v>1326</v>
      </c>
      <c r="C91" s="801" t="s">
        <v>1327</v>
      </c>
      <c r="D91" s="801" t="s">
        <v>1328</v>
      </c>
      <c r="E91" s="799" t="s">
        <v>1244</v>
      </c>
      <c r="F91" s="799"/>
      <c r="G91" s="799"/>
      <c r="H91" s="799"/>
      <c r="I91" s="799">
        <v>180</v>
      </c>
      <c r="J91" s="799">
        <v>180</v>
      </c>
      <c r="K91" s="799">
        <v>0</v>
      </c>
      <c r="L91" s="799" t="s">
        <v>349</v>
      </c>
      <c r="M91" s="799"/>
      <c r="N91" s="799" t="s">
        <v>1358</v>
      </c>
      <c r="O91" s="799">
        <f>136+5+7+3+9</f>
        <v>160</v>
      </c>
      <c r="P91" s="799" t="s">
        <v>1282</v>
      </c>
      <c r="Q91" s="799" t="s">
        <v>1282</v>
      </c>
      <c r="R91" s="799" t="s">
        <v>1246</v>
      </c>
      <c r="S91" s="799">
        <v>160</v>
      </c>
      <c r="T91" s="799">
        <v>160</v>
      </c>
      <c r="U91" s="799">
        <v>160</v>
      </c>
      <c r="V91" s="799"/>
      <c r="W91" s="799">
        <v>0</v>
      </c>
      <c r="X91" s="799"/>
      <c r="Y91" s="803"/>
    </row>
    <row r="92" spans="1:25">
      <c r="A92" s="799">
        <v>9</v>
      </c>
      <c r="B92" s="810" t="s">
        <v>1326</v>
      </c>
      <c r="C92" s="801" t="s">
        <v>1327</v>
      </c>
      <c r="D92" s="801" t="s">
        <v>1328</v>
      </c>
      <c r="E92" s="799" t="s">
        <v>1244</v>
      </c>
      <c r="F92" s="799"/>
      <c r="G92" s="799"/>
      <c r="H92" s="799"/>
      <c r="I92" s="799">
        <v>20</v>
      </c>
      <c r="J92" s="799">
        <v>0</v>
      </c>
      <c r="K92" s="799">
        <v>20</v>
      </c>
      <c r="L92" s="799" t="s">
        <v>361</v>
      </c>
      <c r="M92" s="799"/>
      <c r="N92" s="799" t="s">
        <v>1329</v>
      </c>
      <c r="O92" s="799">
        <f>1+1</f>
        <v>2</v>
      </c>
      <c r="P92" s="799" t="s">
        <v>1282</v>
      </c>
      <c r="Q92" s="799" t="s">
        <v>1282</v>
      </c>
      <c r="R92" s="799" t="s">
        <v>1246</v>
      </c>
      <c r="S92" s="799">
        <v>2</v>
      </c>
      <c r="T92" s="799">
        <v>2</v>
      </c>
      <c r="U92" s="799">
        <v>2</v>
      </c>
      <c r="V92" s="799"/>
      <c r="W92" s="799">
        <v>0</v>
      </c>
      <c r="X92" s="799"/>
      <c r="Y92" s="803"/>
    </row>
    <row r="93" spans="1:25">
      <c r="A93" s="799">
        <v>9</v>
      </c>
      <c r="B93" s="810" t="s">
        <v>1326</v>
      </c>
      <c r="C93" s="801" t="s">
        <v>1327</v>
      </c>
      <c r="D93" s="801" t="s">
        <v>1328</v>
      </c>
      <c r="E93" s="799" t="s">
        <v>1244</v>
      </c>
      <c r="F93" s="799"/>
      <c r="G93" s="799"/>
      <c r="H93" s="799"/>
      <c r="I93" s="799">
        <v>29</v>
      </c>
      <c r="J93" s="799"/>
      <c r="K93" s="799">
        <v>29</v>
      </c>
      <c r="L93" s="799" t="s">
        <v>229</v>
      </c>
      <c r="M93" s="799">
        <v>391100</v>
      </c>
      <c r="N93" s="799" t="s">
        <v>1329</v>
      </c>
      <c r="O93" s="799">
        <f>2+2+1+2+1+1+1</f>
        <v>10</v>
      </c>
      <c r="P93" s="799" t="s">
        <v>1282</v>
      </c>
      <c r="Q93" s="799" t="s">
        <v>1282</v>
      </c>
      <c r="R93" s="799" t="s">
        <v>1246</v>
      </c>
      <c r="S93" s="799">
        <v>10</v>
      </c>
      <c r="T93" s="799">
        <v>10</v>
      </c>
      <c r="U93" s="799">
        <v>10</v>
      </c>
      <c r="V93" s="799"/>
      <c r="W93" s="799"/>
      <c r="X93" s="799"/>
      <c r="Y93" s="803"/>
    </row>
    <row r="94" spans="1:25">
      <c r="A94" s="799">
        <v>9</v>
      </c>
      <c r="B94" s="810" t="s">
        <v>1326</v>
      </c>
      <c r="C94" s="801" t="s">
        <v>1327</v>
      </c>
      <c r="D94" s="801" t="s">
        <v>1328</v>
      </c>
      <c r="E94" s="799" t="s">
        <v>1244</v>
      </c>
      <c r="F94" s="799"/>
      <c r="G94" s="799"/>
      <c r="H94" s="799"/>
      <c r="I94" s="799">
        <v>39</v>
      </c>
      <c r="J94" s="799">
        <v>0</v>
      </c>
      <c r="K94" s="799">
        <v>39</v>
      </c>
      <c r="L94" s="799" t="s">
        <v>229</v>
      </c>
      <c r="M94" s="799"/>
      <c r="N94" s="799" t="s">
        <v>1329</v>
      </c>
      <c r="O94" s="799">
        <f>4+1+2</f>
        <v>7</v>
      </c>
      <c r="P94" s="799" t="s">
        <v>1282</v>
      </c>
      <c r="Q94" s="799" t="s">
        <v>1282</v>
      </c>
      <c r="R94" s="799" t="s">
        <v>1246</v>
      </c>
      <c r="S94" s="799">
        <v>7</v>
      </c>
      <c r="T94" s="799">
        <v>7</v>
      </c>
      <c r="U94" s="799">
        <v>7</v>
      </c>
      <c r="V94" s="799"/>
      <c r="W94" s="799">
        <v>0</v>
      </c>
      <c r="X94" s="799"/>
      <c r="Y94" s="803"/>
    </row>
    <row r="95" spans="1:25">
      <c r="A95" s="799">
        <v>9</v>
      </c>
      <c r="B95" s="810" t="s">
        <v>1326</v>
      </c>
      <c r="C95" s="801" t="s">
        <v>1327</v>
      </c>
      <c r="D95" s="801" t="s">
        <v>1328</v>
      </c>
      <c r="E95" s="799" t="s">
        <v>1244</v>
      </c>
      <c r="F95" s="799"/>
      <c r="G95" s="799"/>
      <c r="H95" s="799"/>
      <c r="I95" s="799">
        <v>525</v>
      </c>
      <c r="J95" s="799">
        <v>0</v>
      </c>
      <c r="K95" s="799">
        <v>525</v>
      </c>
      <c r="L95" s="799" t="s">
        <v>1255</v>
      </c>
      <c r="M95" s="799"/>
      <c r="N95" s="799" t="s">
        <v>1358</v>
      </c>
      <c r="O95" s="799">
        <f>63+16+10+36+12+27+5+12+13+48+45+26+44+21+9+19+10+25</f>
        <v>441</v>
      </c>
      <c r="P95" s="799" t="s">
        <v>1282</v>
      </c>
      <c r="Q95" s="799" t="s">
        <v>1282</v>
      </c>
      <c r="R95" s="799" t="s">
        <v>1246</v>
      </c>
      <c r="S95" s="799">
        <v>441</v>
      </c>
      <c r="T95" s="799">
        <v>441</v>
      </c>
      <c r="U95" s="799">
        <v>441</v>
      </c>
      <c r="V95" s="799"/>
      <c r="W95" s="799">
        <v>245</v>
      </c>
      <c r="X95" s="799"/>
      <c r="Y95" s="803"/>
    </row>
    <row r="96" spans="1:25">
      <c r="A96" s="799">
        <v>9</v>
      </c>
      <c r="B96" s="810" t="s">
        <v>1326</v>
      </c>
      <c r="C96" s="801" t="s">
        <v>1327</v>
      </c>
      <c r="D96" s="801" t="s">
        <v>1328</v>
      </c>
      <c r="E96" s="799" t="s">
        <v>1244</v>
      </c>
      <c r="F96" s="799"/>
      <c r="G96" s="799"/>
      <c r="H96" s="799"/>
      <c r="I96" s="799">
        <v>100</v>
      </c>
      <c r="J96" s="799">
        <v>37</v>
      </c>
      <c r="K96" s="799">
        <v>63</v>
      </c>
      <c r="L96" s="799" t="s">
        <v>219</v>
      </c>
      <c r="M96" s="799">
        <v>33302</v>
      </c>
      <c r="N96" s="799" t="s">
        <v>1359</v>
      </c>
      <c r="O96" s="799">
        <f>24+13+8+7+6+6</f>
        <v>64</v>
      </c>
      <c r="P96" s="799" t="s">
        <v>1282</v>
      </c>
      <c r="Q96" s="799" t="s">
        <v>1282</v>
      </c>
      <c r="R96" s="799" t="s">
        <v>1246</v>
      </c>
      <c r="S96" s="799">
        <v>64</v>
      </c>
      <c r="T96" s="799">
        <v>64</v>
      </c>
      <c r="U96" s="799">
        <v>64</v>
      </c>
      <c r="V96" s="799"/>
      <c r="W96" s="799">
        <v>10</v>
      </c>
      <c r="X96" s="799"/>
      <c r="Y96" s="803"/>
    </row>
    <row r="97" spans="1:25">
      <c r="A97" s="799">
        <v>9</v>
      </c>
      <c r="B97" s="810" t="s">
        <v>1326</v>
      </c>
      <c r="C97" s="801" t="s">
        <v>1327</v>
      </c>
      <c r="D97" s="801" t="s">
        <v>1328</v>
      </c>
      <c r="E97" s="799" t="s">
        <v>1244</v>
      </c>
      <c r="F97" s="799"/>
      <c r="G97" s="799"/>
      <c r="H97" s="799"/>
      <c r="I97" s="799">
        <v>100</v>
      </c>
      <c r="J97" s="799"/>
      <c r="K97" s="799">
        <v>100</v>
      </c>
      <c r="L97" s="799" t="s">
        <v>219</v>
      </c>
      <c r="M97" s="799"/>
      <c r="N97" s="799" t="s">
        <v>1353</v>
      </c>
      <c r="O97" s="799">
        <f>14+11+3+4+9</f>
        <v>41</v>
      </c>
      <c r="P97" s="799" t="s">
        <v>1282</v>
      </c>
      <c r="Q97" s="799" t="s">
        <v>1282</v>
      </c>
      <c r="R97" s="799" t="s">
        <v>1246</v>
      </c>
      <c r="S97" s="799">
        <v>41</v>
      </c>
      <c r="T97" s="799">
        <v>41</v>
      </c>
      <c r="U97" s="799">
        <v>41</v>
      </c>
      <c r="V97" s="799"/>
      <c r="W97" s="799"/>
      <c r="X97" s="799"/>
      <c r="Y97" s="803"/>
    </row>
    <row r="98" spans="1:25">
      <c r="A98" s="799">
        <v>9</v>
      </c>
      <c r="B98" s="810" t="s">
        <v>1326</v>
      </c>
      <c r="C98" s="801" t="s">
        <v>1327</v>
      </c>
      <c r="D98" s="801" t="s">
        <v>1328</v>
      </c>
      <c r="E98" s="799" t="s">
        <v>1244</v>
      </c>
      <c r="F98" s="799"/>
      <c r="G98" s="799"/>
      <c r="H98" s="799"/>
      <c r="I98" s="799">
        <v>50</v>
      </c>
      <c r="J98" s="799"/>
      <c r="K98" s="799">
        <v>50</v>
      </c>
      <c r="L98" s="799" t="s">
        <v>219</v>
      </c>
      <c r="M98" s="799"/>
      <c r="N98" s="799" t="s">
        <v>1360</v>
      </c>
      <c r="O98" s="799">
        <f>3+2+2+1</f>
        <v>8</v>
      </c>
      <c r="P98" s="799" t="s">
        <v>1282</v>
      </c>
      <c r="Q98" s="799" t="s">
        <v>1282</v>
      </c>
      <c r="R98" s="799" t="s">
        <v>1246</v>
      </c>
      <c r="S98" s="799">
        <v>8</v>
      </c>
      <c r="T98" s="799">
        <v>8</v>
      </c>
      <c r="U98" s="799">
        <v>8</v>
      </c>
      <c r="V98" s="799"/>
      <c r="W98" s="799"/>
      <c r="X98" s="799"/>
      <c r="Y98" s="803"/>
    </row>
    <row r="99" spans="1:25">
      <c r="A99" s="799">
        <v>9</v>
      </c>
      <c r="B99" s="810" t="s">
        <v>1326</v>
      </c>
      <c r="C99" s="801" t="s">
        <v>1327</v>
      </c>
      <c r="D99" s="801" t="s">
        <v>1328</v>
      </c>
      <c r="E99" s="799" t="s">
        <v>1244</v>
      </c>
      <c r="F99" s="799"/>
      <c r="G99" s="799"/>
      <c r="H99" s="799"/>
      <c r="I99" s="799">
        <v>20</v>
      </c>
      <c r="J99" s="799"/>
      <c r="K99" s="799">
        <v>20</v>
      </c>
      <c r="L99" s="799" t="s">
        <v>1252</v>
      </c>
      <c r="M99" s="799">
        <v>489</v>
      </c>
      <c r="N99" s="799" t="s">
        <v>1361</v>
      </c>
      <c r="O99" s="811">
        <f>1+2+1</f>
        <v>4</v>
      </c>
      <c r="P99" s="799" t="s">
        <v>1282</v>
      </c>
      <c r="Q99" s="799" t="s">
        <v>1282</v>
      </c>
      <c r="R99" s="799" t="s">
        <v>1246</v>
      </c>
      <c r="S99" s="799">
        <v>4</v>
      </c>
      <c r="T99" s="799">
        <v>4</v>
      </c>
      <c r="U99" s="811">
        <v>4</v>
      </c>
      <c r="V99" s="799"/>
      <c r="W99" s="799"/>
      <c r="X99" s="799"/>
      <c r="Y99" s="803"/>
    </row>
    <row r="100" spans="1:25">
      <c r="A100" s="799">
        <v>9</v>
      </c>
      <c r="B100" s="810" t="s">
        <v>1326</v>
      </c>
      <c r="C100" s="801" t="s">
        <v>1327</v>
      </c>
      <c r="D100" s="801" t="s">
        <v>1328</v>
      </c>
      <c r="E100" s="799" t="s">
        <v>1244</v>
      </c>
      <c r="F100" s="799"/>
      <c r="G100" s="799"/>
      <c r="H100" s="799"/>
      <c r="I100" s="799">
        <v>10</v>
      </c>
      <c r="J100" s="799"/>
      <c r="K100" s="799">
        <v>10</v>
      </c>
      <c r="L100" s="799" t="s">
        <v>546</v>
      </c>
      <c r="M100" s="799">
        <v>30215</v>
      </c>
      <c r="N100" s="799" t="s">
        <v>1329</v>
      </c>
      <c r="O100" s="799">
        <f>1</f>
        <v>1</v>
      </c>
      <c r="P100" s="799" t="s">
        <v>1282</v>
      </c>
      <c r="Q100" s="799" t="s">
        <v>1282</v>
      </c>
      <c r="R100" s="799" t="s">
        <v>1246</v>
      </c>
      <c r="S100" s="799">
        <v>1</v>
      </c>
      <c r="T100" s="799">
        <v>1</v>
      </c>
      <c r="U100" s="799">
        <v>1</v>
      </c>
      <c r="V100" s="799"/>
      <c r="W100" s="799"/>
      <c r="X100" s="799"/>
      <c r="Y100" s="803"/>
    </row>
    <row r="101" spans="1:25">
      <c r="A101" s="799">
        <v>9</v>
      </c>
      <c r="B101" s="810" t="s">
        <v>1326</v>
      </c>
      <c r="C101" s="801" t="s">
        <v>1327</v>
      </c>
      <c r="D101" s="801" t="s">
        <v>1328</v>
      </c>
      <c r="E101" s="799" t="s">
        <v>1244</v>
      </c>
      <c r="F101" s="799"/>
      <c r="G101" s="799"/>
      <c r="H101" s="799"/>
      <c r="I101" s="799">
        <v>50</v>
      </c>
      <c r="J101" s="799">
        <v>0</v>
      </c>
      <c r="K101" s="799">
        <v>50</v>
      </c>
      <c r="L101" s="799" t="s">
        <v>231</v>
      </c>
      <c r="M101" s="799">
        <v>2143</v>
      </c>
      <c r="N101" s="799" t="s">
        <v>1329</v>
      </c>
      <c r="O101" s="799">
        <f>4+4+1+5+4+3</f>
        <v>21</v>
      </c>
      <c r="P101" s="799" t="s">
        <v>1282</v>
      </c>
      <c r="Q101" s="799" t="s">
        <v>1282</v>
      </c>
      <c r="R101" s="799" t="s">
        <v>1246</v>
      </c>
      <c r="S101" s="799">
        <v>21</v>
      </c>
      <c r="T101" s="799">
        <v>21</v>
      </c>
      <c r="U101" s="799">
        <v>21</v>
      </c>
      <c r="V101" s="799"/>
      <c r="W101" s="799">
        <v>0</v>
      </c>
      <c r="X101" s="799"/>
      <c r="Y101" s="803"/>
    </row>
    <row r="102" spans="1:25">
      <c r="A102" s="799">
        <v>9</v>
      </c>
      <c r="B102" s="810" t="s">
        <v>1326</v>
      </c>
      <c r="C102" s="801" t="s">
        <v>1327</v>
      </c>
      <c r="D102" s="801" t="s">
        <v>1328</v>
      </c>
      <c r="E102" s="799" t="s">
        <v>1244</v>
      </c>
      <c r="F102" s="799"/>
      <c r="G102" s="799"/>
      <c r="H102" s="799"/>
      <c r="I102" s="799">
        <v>10</v>
      </c>
      <c r="J102" s="799">
        <v>0</v>
      </c>
      <c r="K102" s="799">
        <v>10</v>
      </c>
      <c r="L102" s="799" t="s">
        <v>248</v>
      </c>
      <c r="M102" s="799"/>
      <c r="N102" s="799" t="s">
        <v>1329</v>
      </c>
      <c r="O102" s="799">
        <f>1</f>
        <v>1</v>
      </c>
      <c r="P102" s="799" t="s">
        <v>1282</v>
      </c>
      <c r="Q102" s="799" t="s">
        <v>1282</v>
      </c>
      <c r="R102" s="799" t="s">
        <v>1246</v>
      </c>
      <c r="S102" s="799">
        <v>1</v>
      </c>
      <c r="T102" s="799">
        <v>1</v>
      </c>
      <c r="U102" s="799">
        <v>1</v>
      </c>
      <c r="V102" s="799"/>
      <c r="W102" s="799">
        <v>0</v>
      </c>
      <c r="X102" s="799"/>
      <c r="Y102" s="803"/>
    </row>
    <row r="103" spans="1:25">
      <c r="A103" s="799">
        <v>9</v>
      </c>
      <c r="B103" s="810" t="s">
        <v>1326</v>
      </c>
      <c r="C103" s="801" t="s">
        <v>1327</v>
      </c>
      <c r="D103" s="801" t="s">
        <v>1328</v>
      </c>
      <c r="E103" s="799" t="s">
        <v>1244</v>
      </c>
      <c r="F103" s="799"/>
      <c r="G103" s="799"/>
      <c r="H103" s="799"/>
      <c r="I103" s="799"/>
      <c r="J103" s="799"/>
      <c r="K103" s="799"/>
      <c r="L103" s="799"/>
      <c r="M103" s="799"/>
      <c r="N103" s="799"/>
      <c r="O103" s="799"/>
      <c r="P103" s="799"/>
      <c r="Q103" s="799"/>
      <c r="R103" s="799"/>
      <c r="S103" s="799"/>
      <c r="T103" s="799"/>
      <c r="U103" s="799"/>
      <c r="V103" s="799"/>
      <c r="W103" s="799"/>
      <c r="X103" s="799"/>
      <c r="Y103" s="803"/>
    </row>
    <row r="104" spans="1:25">
      <c r="A104" s="799">
        <v>9</v>
      </c>
      <c r="B104" s="810" t="s">
        <v>1326</v>
      </c>
      <c r="C104" s="801" t="s">
        <v>1327</v>
      </c>
      <c r="D104" s="801" t="s">
        <v>1328</v>
      </c>
      <c r="E104" s="799" t="s">
        <v>1244</v>
      </c>
      <c r="F104" s="799"/>
      <c r="G104" s="799"/>
      <c r="H104" s="799"/>
      <c r="I104" s="799"/>
      <c r="J104" s="799"/>
      <c r="K104" s="799"/>
      <c r="L104" s="799"/>
      <c r="M104" s="799"/>
      <c r="N104" s="799"/>
      <c r="O104" s="799"/>
      <c r="P104" s="799"/>
      <c r="Q104" s="799"/>
      <c r="R104" s="799"/>
      <c r="S104" s="799"/>
      <c r="T104" s="799"/>
      <c r="U104" s="799"/>
      <c r="V104" s="799"/>
      <c r="W104" s="799"/>
      <c r="X104" s="799"/>
      <c r="Y104" s="803"/>
    </row>
    <row r="105" spans="1:25">
      <c r="A105" s="799">
        <v>9</v>
      </c>
      <c r="B105" s="810" t="s">
        <v>1326</v>
      </c>
      <c r="C105" s="801" t="s">
        <v>1327</v>
      </c>
      <c r="D105" s="801" t="s">
        <v>1328</v>
      </c>
      <c r="E105" s="799" t="s">
        <v>1244</v>
      </c>
      <c r="F105" s="799"/>
      <c r="G105" s="799"/>
      <c r="H105" s="799"/>
      <c r="I105" s="799"/>
      <c r="J105" s="799"/>
      <c r="K105" s="799"/>
      <c r="L105" s="799"/>
      <c r="M105" s="799"/>
      <c r="N105" s="799"/>
      <c r="O105" s="799"/>
      <c r="P105" s="799"/>
      <c r="Q105" s="799"/>
      <c r="R105" s="799"/>
      <c r="S105" s="799"/>
      <c r="T105" s="799"/>
      <c r="U105" s="799"/>
      <c r="V105" s="799"/>
      <c r="W105" s="799"/>
      <c r="X105" s="799"/>
      <c r="Y105" s="803"/>
    </row>
    <row r="106" spans="1:25">
      <c r="A106" s="799">
        <v>9</v>
      </c>
      <c r="B106" s="810" t="s">
        <v>1326</v>
      </c>
      <c r="C106" s="801" t="s">
        <v>1327</v>
      </c>
      <c r="D106" s="801" t="s">
        <v>1328</v>
      </c>
      <c r="E106" s="799" t="s">
        <v>1244</v>
      </c>
      <c r="F106" s="799"/>
      <c r="G106" s="799"/>
      <c r="H106" s="799"/>
      <c r="I106" s="799"/>
      <c r="J106" s="799"/>
      <c r="K106" s="799"/>
      <c r="L106" s="799"/>
      <c r="M106" s="799"/>
      <c r="N106" s="799"/>
      <c r="O106" s="799"/>
      <c r="P106" s="799"/>
      <c r="Q106" s="799"/>
      <c r="R106" s="799"/>
      <c r="S106" s="799"/>
      <c r="T106" s="799"/>
      <c r="U106" s="799"/>
      <c r="V106" s="799"/>
      <c r="W106" s="799"/>
      <c r="X106" s="799"/>
      <c r="Y106" s="803"/>
    </row>
    <row r="107" spans="1:25">
      <c r="A107" s="799">
        <v>9</v>
      </c>
      <c r="B107" s="810" t="s">
        <v>1326</v>
      </c>
      <c r="C107" s="801" t="s">
        <v>1327</v>
      </c>
      <c r="D107" s="801" t="s">
        <v>1328</v>
      </c>
      <c r="E107" s="799" t="s">
        <v>1244</v>
      </c>
      <c r="F107" s="799"/>
      <c r="G107" s="799"/>
      <c r="H107" s="799"/>
      <c r="I107" s="799"/>
      <c r="J107" s="799"/>
      <c r="K107" s="799"/>
      <c r="L107" s="799"/>
      <c r="M107" s="799"/>
      <c r="N107" s="799"/>
      <c r="O107" s="799"/>
      <c r="P107" s="799"/>
      <c r="Q107" s="799"/>
      <c r="R107" s="799"/>
      <c r="S107" s="799"/>
      <c r="T107" s="799"/>
      <c r="U107" s="799"/>
      <c r="V107" s="799"/>
      <c r="W107" s="799"/>
      <c r="X107" s="799"/>
      <c r="Y107" s="803"/>
    </row>
    <row r="108" spans="1:25">
      <c r="A108" s="799">
        <v>10</v>
      </c>
      <c r="B108" s="810" t="s">
        <v>1362</v>
      </c>
      <c r="C108" s="801" t="s">
        <v>1046</v>
      </c>
      <c r="D108" s="801" t="s">
        <v>1363</v>
      </c>
      <c r="E108" s="799" t="s">
        <v>1244</v>
      </c>
      <c r="F108" s="799">
        <v>1152</v>
      </c>
      <c r="G108" s="799">
        <v>1100</v>
      </c>
      <c r="H108" s="799">
        <v>632</v>
      </c>
      <c r="I108" s="799">
        <v>89</v>
      </c>
      <c r="J108" s="799">
        <v>89</v>
      </c>
      <c r="K108" s="799">
        <f t="shared" ref="K108:K117" si="0">I108-J108</f>
        <v>0</v>
      </c>
      <c r="L108" s="799" t="s">
        <v>217</v>
      </c>
      <c r="M108" s="799"/>
      <c r="N108" s="799" t="s">
        <v>1364</v>
      </c>
      <c r="O108" s="799">
        <v>89</v>
      </c>
      <c r="P108" s="799" t="s">
        <v>1246</v>
      </c>
      <c r="Q108" s="799" t="s">
        <v>1246</v>
      </c>
      <c r="R108" s="799" t="s">
        <v>1246</v>
      </c>
      <c r="S108" s="799">
        <v>89</v>
      </c>
      <c r="T108" s="799">
        <v>89</v>
      </c>
      <c r="U108" s="799">
        <v>89</v>
      </c>
      <c r="V108" s="799"/>
      <c r="W108" s="799">
        <v>5</v>
      </c>
      <c r="X108" s="799">
        <v>0</v>
      </c>
      <c r="Y108" s="803"/>
    </row>
    <row r="109" spans="1:25">
      <c r="A109" s="799">
        <v>10</v>
      </c>
      <c r="B109" s="810" t="s">
        <v>1362</v>
      </c>
      <c r="C109" s="801" t="s">
        <v>1046</v>
      </c>
      <c r="D109" s="801" t="s">
        <v>1363</v>
      </c>
      <c r="E109" s="799" t="s">
        <v>1244</v>
      </c>
      <c r="F109" s="799"/>
      <c r="G109" s="799"/>
      <c r="H109" s="799"/>
      <c r="I109" s="799">
        <v>81</v>
      </c>
      <c r="J109" s="799">
        <v>81</v>
      </c>
      <c r="K109" s="799">
        <f t="shared" si="0"/>
        <v>0</v>
      </c>
      <c r="L109" s="799" t="s">
        <v>217</v>
      </c>
      <c r="M109" s="799"/>
      <c r="N109" s="799" t="s">
        <v>1364</v>
      </c>
      <c r="O109" s="799">
        <v>81</v>
      </c>
      <c r="P109" s="799" t="s">
        <v>1246</v>
      </c>
      <c r="Q109" s="799" t="s">
        <v>1246</v>
      </c>
      <c r="R109" s="799" t="s">
        <v>1246</v>
      </c>
      <c r="S109" s="799">
        <v>81</v>
      </c>
      <c r="T109" s="799">
        <v>81</v>
      </c>
      <c r="U109" s="799">
        <v>81</v>
      </c>
      <c r="V109" s="799"/>
      <c r="W109" s="799">
        <v>5</v>
      </c>
      <c r="X109" s="799"/>
      <c r="Y109" s="803"/>
    </row>
    <row r="110" spans="1:25">
      <c r="A110" s="799">
        <v>10</v>
      </c>
      <c r="B110" s="810" t="s">
        <v>1362</v>
      </c>
      <c r="C110" s="801" t="s">
        <v>1046</v>
      </c>
      <c r="D110" s="801" t="s">
        <v>1363</v>
      </c>
      <c r="E110" s="799" t="s">
        <v>1244</v>
      </c>
      <c r="F110" s="799"/>
      <c r="G110" s="799"/>
      <c r="H110" s="799"/>
      <c r="I110" s="799">
        <v>84</v>
      </c>
      <c r="J110" s="799">
        <v>84</v>
      </c>
      <c r="K110" s="799">
        <f t="shared" si="0"/>
        <v>0</v>
      </c>
      <c r="L110" s="799" t="s">
        <v>217</v>
      </c>
      <c r="M110" s="799"/>
      <c r="N110" s="799" t="s">
        <v>1365</v>
      </c>
      <c r="O110" s="799">
        <v>84</v>
      </c>
      <c r="P110" s="799" t="s">
        <v>1246</v>
      </c>
      <c r="Q110" s="799" t="s">
        <v>1246</v>
      </c>
      <c r="R110" s="799" t="s">
        <v>1246</v>
      </c>
      <c r="S110" s="799">
        <v>84</v>
      </c>
      <c r="T110" s="799">
        <v>84</v>
      </c>
      <c r="U110" s="799">
        <v>84</v>
      </c>
      <c r="V110" s="799"/>
      <c r="W110" s="799">
        <v>5</v>
      </c>
      <c r="X110" s="799"/>
      <c r="Y110" s="803"/>
    </row>
    <row r="111" spans="1:25">
      <c r="A111" s="799">
        <v>10</v>
      </c>
      <c r="B111" s="810" t="s">
        <v>1362</v>
      </c>
      <c r="C111" s="801" t="s">
        <v>1046</v>
      </c>
      <c r="D111" s="801" t="s">
        <v>1363</v>
      </c>
      <c r="E111" s="799" t="s">
        <v>1244</v>
      </c>
      <c r="F111" s="799"/>
      <c r="G111" s="799"/>
      <c r="H111" s="799"/>
      <c r="I111" s="799">
        <v>89</v>
      </c>
      <c r="J111" s="799">
        <v>89</v>
      </c>
      <c r="K111" s="799">
        <f t="shared" si="0"/>
        <v>0</v>
      </c>
      <c r="L111" s="799" t="s">
        <v>226</v>
      </c>
      <c r="M111" s="799">
        <v>282168</v>
      </c>
      <c r="N111" s="799" t="s">
        <v>1366</v>
      </c>
      <c r="O111" s="799">
        <v>89</v>
      </c>
      <c r="P111" s="799" t="s">
        <v>1246</v>
      </c>
      <c r="Q111" s="799" t="s">
        <v>1246</v>
      </c>
      <c r="R111" s="799" t="s">
        <v>1246</v>
      </c>
      <c r="S111" s="799">
        <v>89</v>
      </c>
      <c r="T111" s="799">
        <v>89</v>
      </c>
      <c r="U111" s="799">
        <v>89</v>
      </c>
      <c r="V111" s="799"/>
      <c r="W111" s="799">
        <v>0</v>
      </c>
      <c r="X111" s="799"/>
      <c r="Y111" s="803"/>
    </row>
    <row r="112" spans="1:25">
      <c r="A112" s="799">
        <v>10</v>
      </c>
      <c r="B112" s="810" t="s">
        <v>1362</v>
      </c>
      <c r="C112" s="801" t="s">
        <v>1046</v>
      </c>
      <c r="D112" s="801" t="s">
        <v>1363</v>
      </c>
      <c r="E112" s="799" t="s">
        <v>1244</v>
      </c>
      <c r="F112" s="799"/>
      <c r="G112" s="799"/>
      <c r="H112" s="799"/>
      <c r="I112" s="799">
        <v>77</v>
      </c>
      <c r="J112" s="799">
        <v>77</v>
      </c>
      <c r="K112" s="799">
        <f t="shared" si="0"/>
        <v>0</v>
      </c>
      <c r="L112" s="799" t="s">
        <v>349</v>
      </c>
      <c r="M112" s="799">
        <v>181</v>
      </c>
      <c r="N112" s="799" t="s">
        <v>1364</v>
      </c>
      <c r="O112" s="799">
        <v>77</v>
      </c>
      <c r="P112" s="799" t="s">
        <v>1246</v>
      </c>
      <c r="Q112" s="799" t="s">
        <v>1246</v>
      </c>
      <c r="R112" s="799" t="s">
        <v>1246</v>
      </c>
      <c r="S112" s="799">
        <v>77</v>
      </c>
      <c r="T112" s="799">
        <v>77</v>
      </c>
      <c r="U112" s="799">
        <v>77</v>
      </c>
      <c r="V112" s="799"/>
      <c r="W112" s="796">
        <v>0</v>
      </c>
      <c r="X112" s="799"/>
      <c r="Y112" s="803"/>
    </row>
    <row r="113" spans="1:25" ht="25.5">
      <c r="A113" s="799">
        <v>10</v>
      </c>
      <c r="B113" s="810" t="s">
        <v>1362</v>
      </c>
      <c r="C113" s="801" t="s">
        <v>1046</v>
      </c>
      <c r="D113" s="801" t="s">
        <v>1363</v>
      </c>
      <c r="E113" s="799" t="s">
        <v>1244</v>
      </c>
      <c r="F113" s="799"/>
      <c r="G113" s="799"/>
      <c r="H113" s="799"/>
      <c r="I113" s="799">
        <v>92</v>
      </c>
      <c r="J113" s="799">
        <v>92</v>
      </c>
      <c r="K113" s="799">
        <f t="shared" si="0"/>
        <v>0</v>
      </c>
      <c r="L113" s="818" t="s">
        <v>1271</v>
      </c>
      <c r="M113" s="799">
        <v>9101</v>
      </c>
      <c r="N113" s="799" t="s">
        <v>1364</v>
      </c>
      <c r="O113" s="799">
        <v>92</v>
      </c>
      <c r="P113" s="799" t="s">
        <v>1246</v>
      </c>
      <c r="Q113" s="799" t="s">
        <v>1246</v>
      </c>
      <c r="R113" s="799" t="s">
        <v>1246</v>
      </c>
      <c r="S113" s="799">
        <v>92</v>
      </c>
      <c r="T113" s="799">
        <v>92</v>
      </c>
      <c r="U113" s="799">
        <v>92</v>
      </c>
      <c r="V113" s="799"/>
      <c r="W113" s="799">
        <v>0</v>
      </c>
      <c r="X113" s="799"/>
      <c r="Y113" s="803"/>
    </row>
    <row r="114" spans="1:25">
      <c r="A114" s="799">
        <v>10</v>
      </c>
      <c r="B114" s="810" t="s">
        <v>1362</v>
      </c>
      <c r="C114" s="801" t="s">
        <v>1046</v>
      </c>
      <c r="D114" s="801" t="s">
        <v>1363</v>
      </c>
      <c r="E114" s="799" t="s">
        <v>1244</v>
      </c>
      <c r="F114" s="799"/>
      <c r="G114" s="799"/>
      <c r="H114" s="799"/>
      <c r="I114" s="799">
        <v>100</v>
      </c>
      <c r="J114" s="799">
        <v>92</v>
      </c>
      <c r="K114" s="799">
        <f t="shared" si="0"/>
        <v>8</v>
      </c>
      <c r="L114" s="799" t="s">
        <v>1255</v>
      </c>
      <c r="M114" s="799">
        <v>11273</v>
      </c>
      <c r="N114" s="799" t="s">
        <v>1367</v>
      </c>
      <c r="O114" s="799">
        <v>92</v>
      </c>
      <c r="P114" s="799" t="s">
        <v>1246</v>
      </c>
      <c r="Q114" s="799" t="s">
        <v>1246</v>
      </c>
      <c r="R114" s="799" t="s">
        <v>1246</v>
      </c>
      <c r="S114" s="799">
        <v>92</v>
      </c>
      <c r="T114" s="799">
        <v>92</v>
      </c>
      <c r="U114" s="799">
        <v>92</v>
      </c>
      <c r="V114" s="799">
        <v>0</v>
      </c>
      <c r="W114" s="799">
        <v>0</v>
      </c>
      <c r="X114" s="799"/>
      <c r="Y114" s="803"/>
    </row>
    <row r="115" spans="1:25">
      <c r="A115" s="799">
        <v>10</v>
      </c>
      <c r="B115" s="810" t="s">
        <v>1362</v>
      </c>
      <c r="C115" s="801" t="s">
        <v>1046</v>
      </c>
      <c r="D115" s="801" t="s">
        <v>1363</v>
      </c>
      <c r="E115" s="799" t="s">
        <v>1244</v>
      </c>
      <c r="F115" s="799"/>
      <c r="G115" s="799"/>
      <c r="H115" s="799"/>
      <c r="I115" s="799">
        <v>100</v>
      </c>
      <c r="J115" s="799">
        <v>82</v>
      </c>
      <c r="K115" s="799">
        <f t="shared" si="0"/>
        <v>18</v>
      </c>
      <c r="L115" s="799" t="s">
        <v>1255</v>
      </c>
      <c r="M115" s="799">
        <v>40246</v>
      </c>
      <c r="N115" s="799" t="s">
        <v>1368</v>
      </c>
      <c r="O115" s="799">
        <v>82</v>
      </c>
      <c r="P115" s="799" t="s">
        <v>1246</v>
      </c>
      <c r="Q115" s="799" t="s">
        <v>1246</v>
      </c>
      <c r="R115" s="799" t="s">
        <v>1246</v>
      </c>
      <c r="S115" s="799">
        <v>82</v>
      </c>
      <c r="T115" s="799">
        <v>82</v>
      </c>
      <c r="U115" s="799">
        <v>82</v>
      </c>
      <c r="V115" s="799"/>
      <c r="W115" s="799">
        <v>0</v>
      </c>
      <c r="X115" s="799"/>
      <c r="Y115" s="803"/>
    </row>
    <row r="116" spans="1:25">
      <c r="A116" s="799">
        <v>10</v>
      </c>
      <c r="B116" s="810" t="s">
        <v>1362</v>
      </c>
      <c r="C116" s="801" t="s">
        <v>1046</v>
      </c>
      <c r="D116" s="801" t="s">
        <v>1363</v>
      </c>
      <c r="E116" s="799" t="s">
        <v>1244</v>
      </c>
      <c r="F116" s="799"/>
      <c r="G116" s="799"/>
      <c r="H116" s="799"/>
      <c r="I116" s="799">
        <v>83</v>
      </c>
      <c r="J116" s="799">
        <v>83</v>
      </c>
      <c r="K116" s="799">
        <f t="shared" si="0"/>
        <v>0</v>
      </c>
      <c r="L116" s="799" t="s">
        <v>219</v>
      </c>
      <c r="M116" s="799">
        <v>49850</v>
      </c>
      <c r="N116" s="799" t="s">
        <v>1364</v>
      </c>
      <c r="O116" s="799">
        <v>83</v>
      </c>
      <c r="P116" s="799" t="s">
        <v>1246</v>
      </c>
      <c r="Q116" s="799" t="s">
        <v>1246</v>
      </c>
      <c r="R116" s="799" t="s">
        <v>1246</v>
      </c>
      <c r="S116" s="799">
        <v>83</v>
      </c>
      <c r="T116" s="799">
        <v>83</v>
      </c>
      <c r="U116" s="799">
        <v>83</v>
      </c>
      <c r="V116" s="799"/>
      <c r="W116" s="799">
        <v>0</v>
      </c>
      <c r="X116" s="799"/>
      <c r="Y116" s="803"/>
    </row>
    <row r="117" spans="1:25">
      <c r="A117" s="799">
        <v>10</v>
      </c>
      <c r="B117" s="810" t="s">
        <v>1362</v>
      </c>
      <c r="C117" s="801" t="s">
        <v>1046</v>
      </c>
      <c r="D117" s="801" t="s">
        <v>1363</v>
      </c>
      <c r="E117" s="799" t="s">
        <v>1244</v>
      </c>
      <c r="F117" s="799"/>
      <c r="G117" s="799"/>
      <c r="H117" s="799"/>
      <c r="I117" s="799">
        <v>131</v>
      </c>
      <c r="J117" s="799">
        <v>131</v>
      </c>
      <c r="K117" s="799">
        <f t="shared" si="0"/>
        <v>0</v>
      </c>
      <c r="L117" s="799" t="s">
        <v>1369</v>
      </c>
      <c r="M117" s="799">
        <v>16012</v>
      </c>
      <c r="N117" s="799" t="s">
        <v>1364</v>
      </c>
      <c r="O117" s="799">
        <v>131</v>
      </c>
      <c r="P117" s="799" t="s">
        <v>1246</v>
      </c>
      <c r="Q117" s="799" t="s">
        <v>1246</v>
      </c>
      <c r="R117" s="799" t="s">
        <v>1246</v>
      </c>
      <c r="S117" s="799">
        <v>131</v>
      </c>
      <c r="T117" s="799">
        <v>131</v>
      </c>
      <c r="U117" s="799">
        <v>131</v>
      </c>
      <c r="V117" s="799"/>
      <c r="W117" s="799">
        <v>17</v>
      </c>
      <c r="X117" s="799"/>
      <c r="Y117" s="803"/>
    </row>
    <row r="118" spans="1:25" ht="16.5" customHeight="1">
      <c r="A118" s="799">
        <v>11</v>
      </c>
      <c r="B118" s="810" t="s">
        <v>1370</v>
      </c>
      <c r="C118" s="801" t="s">
        <v>1046</v>
      </c>
      <c r="D118" s="801" t="s">
        <v>1371</v>
      </c>
      <c r="E118" s="799" t="s">
        <v>1244</v>
      </c>
      <c r="F118" s="799">
        <v>504</v>
      </c>
      <c r="G118" s="799">
        <v>240</v>
      </c>
      <c r="H118" s="799">
        <v>197.53</v>
      </c>
      <c r="I118" s="799">
        <v>172</v>
      </c>
      <c r="J118" s="799">
        <v>172</v>
      </c>
      <c r="K118" s="799">
        <v>0</v>
      </c>
      <c r="L118" s="799" t="s">
        <v>1369</v>
      </c>
      <c r="M118" s="799"/>
      <c r="N118" s="799" t="s">
        <v>1371</v>
      </c>
      <c r="O118" s="799">
        <v>103</v>
      </c>
      <c r="P118" s="799" t="s">
        <v>1246</v>
      </c>
      <c r="Q118" s="799" t="s">
        <v>1246</v>
      </c>
      <c r="R118" s="799" t="s">
        <v>1246</v>
      </c>
      <c r="S118" s="799">
        <v>0</v>
      </c>
      <c r="T118" s="799">
        <v>0</v>
      </c>
      <c r="U118" s="799">
        <v>103</v>
      </c>
      <c r="V118" s="799"/>
      <c r="W118" s="799">
        <v>103</v>
      </c>
      <c r="X118" s="799">
        <v>73</v>
      </c>
      <c r="Y118" s="803"/>
    </row>
    <row r="119" spans="1:25" ht="15.75">
      <c r="A119" s="799">
        <v>12</v>
      </c>
      <c r="B119" s="810" t="s">
        <v>1372</v>
      </c>
      <c r="C119" s="801" t="s">
        <v>1069</v>
      </c>
      <c r="D119" s="801" t="s">
        <v>1373</v>
      </c>
      <c r="E119" s="799" t="s">
        <v>1244</v>
      </c>
      <c r="F119" s="799">
        <v>500</v>
      </c>
      <c r="G119" s="799">
        <v>500</v>
      </c>
      <c r="H119" s="799">
        <v>22.4</v>
      </c>
      <c r="I119" s="799">
        <v>100</v>
      </c>
      <c r="J119" s="799">
        <v>100</v>
      </c>
      <c r="K119" s="799">
        <v>0</v>
      </c>
      <c r="L119" s="799" t="s">
        <v>217</v>
      </c>
      <c r="M119" s="799">
        <v>1073</v>
      </c>
      <c r="N119" s="799" t="s">
        <v>1373</v>
      </c>
      <c r="O119" s="823">
        <v>50</v>
      </c>
      <c r="P119" s="824" t="s">
        <v>1246</v>
      </c>
      <c r="Q119" s="824" t="s">
        <v>1246</v>
      </c>
      <c r="R119" s="824" t="s">
        <v>1246</v>
      </c>
      <c r="S119" s="823">
        <v>50</v>
      </c>
      <c r="T119" s="824"/>
      <c r="U119" s="823">
        <v>50</v>
      </c>
      <c r="V119" s="825"/>
      <c r="W119" s="826">
        <v>40</v>
      </c>
      <c r="X119" s="799">
        <v>0</v>
      </c>
      <c r="Y119" s="803"/>
    </row>
    <row r="120" spans="1:25" ht="25.5">
      <c r="A120" s="799">
        <v>12</v>
      </c>
      <c r="B120" s="810" t="s">
        <v>1372</v>
      </c>
      <c r="C120" s="801" t="s">
        <v>1069</v>
      </c>
      <c r="D120" s="801" t="s">
        <v>1373</v>
      </c>
      <c r="E120" s="799" t="s">
        <v>1244</v>
      </c>
      <c r="F120" s="799"/>
      <c r="G120" s="799"/>
      <c r="H120" s="799"/>
      <c r="I120" s="799">
        <v>97</v>
      </c>
      <c r="J120" s="799">
        <v>97</v>
      </c>
      <c r="K120" s="799">
        <v>0</v>
      </c>
      <c r="L120" s="818" t="s">
        <v>1271</v>
      </c>
      <c r="M120" s="799">
        <v>3001</v>
      </c>
      <c r="N120" s="799" t="s">
        <v>1373</v>
      </c>
      <c r="O120" s="827">
        <v>45</v>
      </c>
      <c r="P120" s="828" t="s">
        <v>1246</v>
      </c>
      <c r="Q120" s="828" t="s">
        <v>1246</v>
      </c>
      <c r="R120" s="828" t="s">
        <v>1246</v>
      </c>
      <c r="S120" s="827">
        <v>45</v>
      </c>
      <c r="T120" s="828"/>
      <c r="U120" s="827">
        <v>45</v>
      </c>
      <c r="V120" s="829"/>
      <c r="W120" s="830">
        <v>22</v>
      </c>
      <c r="X120" s="799">
        <v>0</v>
      </c>
      <c r="Y120" s="803"/>
    </row>
    <row r="121" spans="1:25" ht="15.75">
      <c r="A121" s="799">
        <v>12</v>
      </c>
      <c r="B121" s="810" t="s">
        <v>1372</v>
      </c>
      <c r="C121" s="801" t="s">
        <v>1069</v>
      </c>
      <c r="D121" s="801" t="s">
        <v>1373</v>
      </c>
      <c r="E121" s="799" t="s">
        <v>1244</v>
      </c>
      <c r="F121" s="799"/>
      <c r="G121" s="799"/>
      <c r="H121" s="799"/>
      <c r="I121" s="799">
        <v>195</v>
      </c>
      <c r="J121" s="799">
        <v>195</v>
      </c>
      <c r="K121" s="799">
        <v>0</v>
      </c>
      <c r="L121" s="799" t="s">
        <v>1255</v>
      </c>
      <c r="M121" s="799">
        <v>782</v>
      </c>
      <c r="N121" s="799" t="s">
        <v>1373</v>
      </c>
      <c r="O121" s="827">
        <v>100</v>
      </c>
      <c r="P121" s="828" t="s">
        <v>1246</v>
      </c>
      <c r="Q121" s="828" t="s">
        <v>1246</v>
      </c>
      <c r="R121" s="828" t="s">
        <v>1246</v>
      </c>
      <c r="S121" s="827">
        <v>100</v>
      </c>
      <c r="T121" s="828"/>
      <c r="U121" s="827">
        <v>100</v>
      </c>
      <c r="V121" s="829"/>
      <c r="W121" s="830">
        <v>100</v>
      </c>
      <c r="X121" s="799">
        <v>0</v>
      </c>
      <c r="Y121" s="803"/>
    </row>
    <row r="122" spans="1:25" ht="15.75">
      <c r="A122" s="799">
        <v>12</v>
      </c>
      <c r="B122" s="810" t="s">
        <v>1372</v>
      </c>
      <c r="C122" s="801" t="s">
        <v>1069</v>
      </c>
      <c r="D122" s="801" t="s">
        <v>1373</v>
      </c>
      <c r="E122" s="799" t="s">
        <v>1244</v>
      </c>
      <c r="F122" s="799"/>
      <c r="G122" s="799"/>
      <c r="H122" s="799"/>
      <c r="I122" s="799">
        <v>100</v>
      </c>
      <c r="J122" s="799">
        <v>100</v>
      </c>
      <c r="K122" s="799">
        <v>0</v>
      </c>
      <c r="L122" s="799" t="s">
        <v>217</v>
      </c>
      <c r="M122" s="799">
        <v>856</v>
      </c>
      <c r="N122" s="799" t="s">
        <v>1373</v>
      </c>
      <c r="O122" s="827">
        <v>30</v>
      </c>
      <c r="P122" s="828" t="s">
        <v>1246</v>
      </c>
      <c r="Q122" s="828" t="s">
        <v>1246</v>
      </c>
      <c r="R122" s="828" t="s">
        <v>1246</v>
      </c>
      <c r="S122" s="827">
        <v>30</v>
      </c>
      <c r="T122" s="828"/>
      <c r="U122" s="827">
        <v>30</v>
      </c>
      <c r="V122" s="829"/>
      <c r="W122" s="830">
        <v>0</v>
      </c>
      <c r="X122" s="799">
        <v>0</v>
      </c>
      <c r="Y122" s="803"/>
    </row>
    <row r="123" spans="1:25" ht="18.75">
      <c r="A123" s="799">
        <v>13</v>
      </c>
      <c r="B123" s="810" t="s">
        <v>1374</v>
      </c>
      <c r="C123" s="801" t="s">
        <v>1069</v>
      </c>
      <c r="D123" s="801" t="s">
        <v>1375</v>
      </c>
      <c r="E123" s="799" t="s">
        <v>1376</v>
      </c>
      <c r="F123" s="799">
        <v>600</v>
      </c>
      <c r="G123" s="799">
        <v>331</v>
      </c>
      <c r="H123" s="799">
        <v>137</v>
      </c>
      <c r="I123" s="831">
        <v>82</v>
      </c>
      <c r="J123" s="832">
        <v>38</v>
      </c>
      <c r="K123" s="832">
        <v>44</v>
      </c>
      <c r="L123" s="799" t="s">
        <v>217</v>
      </c>
      <c r="M123" s="799">
        <v>10810</v>
      </c>
      <c r="N123" s="799" t="s">
        <v>1375</v>
      </c>
      <c r="O123" s="831">
        <v>38</v>
      </c>
      <c r="P123" s="833" t="s">
        <v>1246</v>
      </c>
      <c r="Q123" s="833" t="s">
        <v>1246</v>
      </c>
      <c r="R123" s="833" t="s">
        <v>1246</v>
      </c>
      <c r="S123" s="831">
        <v>38</v>
      </c>
      <c r="T123" s="832">
        <v>0</v>
      </c>
      <c r="U123" s="832">
        <v>38</v>
      </c>
      <c r="V123" s="832">
        <v>0</v>
      </c>
      <c r="W123" s="832">
        <v>22</v>
      </c>
      <c r="X123" s="833">
        <v>0</v>
      </c>
      <c r="Y123" s="803"/>
    </row>
    <row r="124" spans="1:25" ht="18.75">
      <c r="A124" s="799">
        <v>13</v>
      </c>
      <c r="B124" s="810" t="s">
        <v>1374</v>
      </c>
      <c r="C124" s="801" t="s">
        <v>1069</v>
      </c>
      <c r="D124" s="801" t="s">
        <v>1375</v>
      </c>
      <c r="E124" s="799" t="s">
        <v>1244</v>
      </c>
      <c r="F124" s="799"/>
      <c r="G124" s="799"/>
      <c r="H124" s="799"/>
      <c r="I124" s="834">
        <v>51</v>
      </c>
      <c r="J124" s="835">
        <v>22</v>
      </c>
      <c r="K124" s="835">
        <v>29</v>
      </c>
      <c r="L124" s="799" t="s">
        <v>349</v>
      </c>
      <c r="M124" s="799">
        <v>751</v>
      </c>
      <c r="N124" s="799" t="s">
        <v>1375</v>
      </c>
      <c r="O124" s="834">
        <v>22</v>
      </c>
      <c r="P124" s="836" t="s">
        <v>1246</v>
      </c>
      <c r="Q124" s="836" t="s">
        <v>1246</v>
      </c>
      <c r="R124" s="836" t="s">
        <v>1246</v>
      </c>
      <c r="S124" s="834">
        <v>22</v>
      </c>
      <c r="T124" s="835">
        <v>0</v>
      </c>
      <c r="U124" s="835">
        <v>22</v>
      </c>
      <c r="V124" s="835">
        <v>0</v>
      </c>
      <c r="W124" s="835">
        <v>0</v>
      </c>
      <c r="X124" s="836">
        <v>0</v>
      </c>
      <c r="Y124" s="803"/>
    </row>
    <row r="125" spans="1:25" ht="18.75">
      <c r="A125" s="799">
        <v>13</v>
      </c>
      <c r="B125" s="810" t="s">
        <v>1374</v>
      </c>
      <c r="C125" s="801" t="s">
        <v>1069</v>
      </c>
      <c r="D125" s="801" t="s">
        <v>1375</v>
      </c>
      <c r="E125" s="799" t="s">
        <v>1244</v>
      </c>
      <c r="F125" s="799"/>
      <c r="G125" s="799"/>
      <c r="H125" s="799"/>
      <c r="I125" s="834">
        <v>51</v>
      </c>
      <c r="J125" s="835">
        <v>51</v>
      </c>
      <c r="K125" s="835">
        <v>0</v>
      </c>
      <c r="L125" s="799" t="s">
        <v>1255</v>
      </c>
      <c r="M125" s="799">
        <v>40313</v>
      </c>
      <c r="N125" s="799" t="s">
        <v>1375</v>
      </c>
      <c r="O125" s="834">
        <v>51</v>
      </c>
      <c r="P125" s="836" t="s">
        <v>1246</v>
      </c>
      <c r="Q125" s="836" t="s">
        <v>1246</v>
      </c>
      <c r="R125" s="836" t="s">
        <v>1246</v>
      </c>
      <c r="S125" s="834">
        <v>51</v>
      </c>
      <c r="T125" s="835">
        <v>0</v>
      </c>
      <c r="U125" s="835">
        <v>51</v>
      </c>
      <c r="V125" s="835">
        <v>12</v>
      </c>
      <c r="W125" s="835">
        <v>42</v>
      </c>
      <c r="X125" s="836">
        <v>0</v>
      </c>
      <c r="Y125" s="803"/>
    </row>
    <row r="126" spans="1:25" ht="18.75">
      <c r="A126" s="799">
        <v>13</v>
      </c>
      <c r="B126" s="810" t="s">
        <v>1374</v>
      </c>
      <c r="C126" s="801" t="s">
        <v>1069</v>
      </c>
      <c r="D126" s="801" t="s">
        <v>1375</v>
      </c>
      <c r="E126" s="799" t="s">
        <v>1244</v>
      </c>
      <c r="F126" s="799"/>
      <c r="G126" s="799"/>
      <c r="H126" s="799"/>
      <c r="I126" s="834">
        <v>49</v>
      </c>
      <c r="J126" s="835">
        <v>12</v>
      </c>
      <c r="K126" s="835">
        <v>37</v>
      </c>
      <c r="L126" s="799" t="s">
        <v>219</v>
      </c>
      <c r="M126" s="799">
        <v>73175</v>
      </c>
      <c r="N126" s="799" t="s">
        <v>1375</v>
      </c>
      <c r="O126" s="834">
        <v>12</v>
      </c>
      <c r="P126" s="836" t="s">
        <v>1246</v>
      </c>
      <c r="Q126" s="836" t="s">
        <v>1246</v>
      </c>
      <c r="R126" s="836" t="s">
        <v>1246</v>
      </c>
      <c r="S126" s="834">
        <v>12</v>
      </c>
      <c r="T126" s="835">
        <v>0</v>
      </c>
      <c r="U126" s="835">
        <v>12</v>
      </c>
      <c r="V126" s="835">
        <v>32</v>
      </c>
      <c r="W126" s="835">
        <v>0</v>
      </c>
      <c r="X126" s="836">
        <v>0</v>
      </c>
      <c r="Y126" s="803"/>
    </row>
    <row r="127" spans="1:25" ht="25.5">
      <c r="A127" s="799">
        <v>13</v>
      </c>
      <c r="B127" s="837" t="s">
        <v>1374</v>
      </c>
      <c r="C127" s="801" t="s">
        <v>1069</v>
      </c>
      <c r="D127" s="801" t="s">
        <v>1375</v>
      </c>
      <c r="E127" s="799" t="s">
        <v>1244</v>
      </c>
      <c r="F127" s="801"/>
      <c r="G127" s="801"/>
      <c r="H127" s="801"/>
      <c r="I127" s="834">
        <v>36</v>
      </c>
      <c r="J127" s="835">
        <v>17</v>
      </c>
      <c r="K127" s="835">
        <v>19</v>
      </c>
      <c r="L127" s="818" t="s">
        <v>1271</v>
      </c>
      <c r="M127" s="799">
        <v>3304</v>
      </c>
      <c r="N127" s="799" t="s">
        <v>1375</v>
      </c>
      <c r="O127" s="834">
        <v>17</v>
      </c>
      <c r="P127" s="838" t="s">
        <v>1246</v>
      </c>
      <c r="Q127" s="838" t="s">
        <v>1246</v>
      </c>
      <c r="R127" s="838" t="s">
        <v>1246</v>
      </c>
      <c r="S127" s="834">
        <v>17</v>
      </c>
      <c r="T127" s="835">
        <v>0</v>
      </c>
      <c r="U127" s="835">
        <v>17</v>
      </c>
      <c r="V127" s="835">
        <v>16</v>
      </c>
      <c r="W127" s="835">
        <v>0</v>
      </c>
      <c r="X127" s="838">
        <v>0</v>
      </c>
      <c r="Y127" s="803"/>
    </row>
    <row r="128" spans="1:25" ht="15.75">
      <c r="A128" s="799">
        <v>14</v>
      </c>
      <c r="B128" s="810" t="s">
        <v>1377</v>
      </c>
      <c r="C128" s="801" t="s">
        <v>1069</v>
      </c>
      <c r="D128" s="801" t="s">
        <v>1069</v>
      </c>
      <c r="E128" s="799" t="s">
        <v>1244</v>
      </c>
      <c r="F128" s="799">
        <v>1493</v>
      </c>
      <c r="G128" s="799">
        <v>491</v>
      </c>
      <c r="H128" s="799">
        <v>463</v>
      </c>
      <c r="I128" s="839">
        <v>8</v>
      </c>
      <c r="J128" s="840">
        <v>0</v>
      </c>
      <c r="K128" s="840">
        <v>8</v>
      </c>
      <c r="L128" s="841" t="s">
        <v>351</v>
      </c>
      <c r="M128" s="842"/>
      <c r="N128" s="843" t="s">
        <v>1069</v>
      </c>
      <c r="O128" s="839">
        <v>1</v>
      </c>
      <c r="P128" s="840" t="s">
        <v>1246</v>
      </c>
      <c r="Q128" s="840" t="s">
        <v>1246</v>
      </c>
      <c r="R128" s="840" t="s">
        <v>1246</v>
      </c>
      <c r="S128" s="839">
        <v>1</v>
      </c>
      <c r="T128" s="840">
        <v>1</v>
      </c>
      <c r="U128" s="839">
        <v>0</v>
      </c>
      <c r="V128" s="825"/>
      <c r="W128" s="839">
        <v>0</v>
      </c>
      <c r="X128" s="799"/>
      <c r="Y128" s="803"/>
    </row>
    <row r="129" spans="1:25" ht="15.75">
      <c r="A129" s="799">
        <v>14</v>
      </c>
      <c r="B129" s="810" t="s">
        <v>1377</v>
      </c>
      <c r="C129" s="801" t="s">
        <v>1069</v>
      </c>
      <c r="D129" s="801" t="s">
        <v>1069</v>
      </c>
      <c r="E129" s="799" t="s">
        <v>1244</v>
      </c>
      <c r="F129" s="799"/>
      <c r="G129" s="799"/>
      <c r="H129" s="799"/>
      <c r="I129" s="841">
        <v>30</v>
      </c>
      <c r="J129" s="844">
        <v>11</v>
      </c>
      <c r="K129" s="844">
        <v>19</v>
      </c>
      <c r="L129" s="841" t="s">
        <v>217</v>
      </c>
      <c r="M129" s="845"/>
      <c r="N129" s="846"/>
      <c r="O129" s="841">
        <v>10</v>
      </c>
      <c r="P129" s="844" t="s">
        <v>1246</v>
      </c>
      <c r="Q129" s="844" t="s">
        <v>1246</v>
      </c>
      <c r="R129" s="844" t="s">
        <v>1246</v>
      </c>
      <c r="S129" s="841">
        <v>10</v>
      </c>
      <c r="T129" s="844">
        <v>10</v>
      </c>
      <c r="U129" s="841">
        <v>9</v>
      </c>
      <c r="V129" s="829">
        <v>0</v>
      </c>
      <c r="W129" s="841">
        <v>9</v>
      </c>
      <c r="X129" s="799"/>
      <c r="Y129" s="803"/>
    </row>
    <row r="130" spans="1:25" ht="15.75">
      <c r="A130" s="799">
        <v>14</v>
      </c>
      <c r="B130" s="810" t="s">
        <v>1377</v>
      </c>
      <c r="C130" s="801" t="s">
        <v>1069</v>
      </c>
      <c r="D130" s="801" t="s">
        <v>1069</v>
      </c>
      <c r="E130" s="799" t="s">
        <v>1244</v>
      </c>
      <c r="F130" s="799"/>
      <c r="G130" s="799"/>
      <c r="H130" s="799"/>
      <c r="I130" s="841">
        <v>16</v>
      </c>
      <c r="J130" s="844">
        <v>0</v>
      </c>
      <c r="K130" s="844">
        <v>16</v>
      </c>
      <c r="L130" s="841" t="s">
        <v>1252</v>
      </c>
      <c r="M130" s="845"/>
      <c r="N130" s="846"/>
      <c r="O130" s="841">
        <v>0</v>
      </c>
      <c r="P130" s="844" t="s">
        <v>1246</v>
      </c>
      <c r="Q130" s="844" t="s">
        <v>1246</v>
      </c>
      <c r="R130" s="844" t="s">
        <v>1246</v>
      </c>
      <c r="S130" s="841">
        <v>1</v>
      </c>
      <c r="T130" s="844">
        <v>0</v>
      </c>
      <c r="U130" s="841">
        <v>0</v>
      </c>
      <c r="V130" s="829"/>
      <c r="W130" s="841">
        <v>0</v>
      </c>
      <c r="X130" s="799"/>
      <c r="Y130" s="803"/>
    </row>
    <row r="131" spans="1:25" ht="15.75">
      <c r="A131" s="799">
        <v>14</v>
      </c>
      <c r="B131" s="810" t="s">
        <v>1377</v>
      </c>
      <c r="C131" s="801" t="s">
        <v>1069</v>
      </c>
      <c r="D131" s="801" t="s">
        <v>1069</v>
      </c>
      <c r="E131" s="799" t="s">
        <v>1244</v>
      </c>
      <c r="F131" s="799"/>
      <c r="G131" s="799"/>
      <c r="H131" s="799"/>
      <c r="I131" s="841">
        <v>8</v>
      </c>
      <c r="J131" s="844">
        <v>7</v>
      </c>
      <c r="K131" s="844">
        <v>1</v>
      </c>
      <c r="L131" s="841" t="s">
        <v>220</v>
      </c>
      <c r="M131" s="845"/>
      <c r="N131" s="846"/>
      <c r="O131" s="841">
        <v>2</v>
      </c>
      <c r="P131" s="844" t="s">
        <v>1246</v>
      </c>
      <c r="Q131" s="844" t="s">
        <v>1246</v>
      </c>
      <c r="R131" s="844" t="s">
        <v>1246</v>
      </c>
      <c r="S131" s="841">
        <v>2</v>
      </c>
      <c r="T131" s="844">
        <v>2</v>
      </c>
      <c r="U131" s="841">
        <v>2</v>
      </c>
      <c r="V131" s="829"/>
      <c r="W131" s="841">
        <v>2</v>
      </c>
      <c r="X131" s="799"/>
      <c r="Y131" s="803"/>
    </row>
    <row r="132" spans="1:25" ht="15.75">
      <c r="A132" s="799">
        <v>14</v>
      </c>
      <c r="B132" s="810" t="s">
        <v>1377</v>
      </c>
      <c r="C132" s="801" t="s">
        <v>1069</v>
      </c>
      <c r="D132" s="801" t="s">
        <v>1069</v>
      </c>
      <c r="E132" s="799" t="s">
        <v>1244</v>
      </c>
      <c r="F132" s="799"/>
      <c r="G132" s="799"/>
      <c r="H132" s="799"/>
      <c r="I132" s="841">
        <v>64</v>
      </c>
      <c r="J132" s="844">
        <v>0</v>
      </c>
      <c r="K132" s="844">
        <v>64</v>
      </c>
      <c r="L132" s="799" t="s">
        <v>224</v>
      </c>
      <c r="M132" s="845"/>
      <c r="N132" s="846"/>
      <c r="O132" s="841">
        <v>2</v>
      </c>
      <c r="P132" s="844" t="s">
        <v>1246</v>
      </c>
      <c r="Q132" s="844" t="s">
        <v>1246</v>
      </c>
      <c r="R132" s="844" t="s">
        <v>1246</v>
      </c>
      <c r="S132" s="841">
        <v>1</v>
      </c>
      <c r="T132" s="844">
        <v>1</v>
      </c>
      <c r="U132" s="841">
        <v>0</v>
      </c>
      <c r="V132" s="829">
        <v>1</v>
      </c>
      <c r="W132" s="841">
        <v>0</v>
      </c>
      <c r="X132" s="799"/>
      <c r="Y132" s="803"/>
    </row>
    <row r="133" spans="1:25" ht="15.75">
      <c r="A133" s="799">
        <v>14</v>
      </c>
      <c r="B133" s="810" t="s">
        <v>1377</v>
      </c>
      <c r="C133" s="801" t="s">
        <v>1069</v>
      </c>
      <c r="D133" s="801" t="s">
        <v>1069</v>
      </c>
      <c r="E133" s="799" t="s">
        <v>1244</v>
      </c>
      <c r="F133" s="799"/>
      <c r="G133" s="799"/>
      <c r="H133" s="799"/>
      <c r="I133" s="841">
        <v>8</v>
      </c>
      <c r="J133" s="844">
        <v>0</v>
      </c>
      <c r="K133" s="844">
        <v>8</v>
      </c>
      <c r="L133" s="799" t="s">
        <v>226</v>
      </c>
      <c r="M133" s="845"/>
      <c r="N133" s="846"/>
      <c r="O133" s="841">
        <v>0</v>
      </c>
      <c r="P133" s="844" t="s">
        <v>1246</v>
      </c>
      <c r="Q133" s="844" t="s">
        <v>1246</v>
      </c>
      <c r="R133" s="844" t="s">
        <v>1246</v>
      </c>
      <c r="S133" s="841">
        <v>1</v>
      </c>
      <c r="T133" s="844">
        <v>0</v>
      </c>
      <c r="U133" s="841">
        <v>0</v>
      </c>
      <c r="V133" s="829"/>
      <c r="W133" s="841">
        <v>0</v>
      </c>
      <c r="X133" s="799"/>
      <c r="Y133" s="803"/>
    </row>
    <row r="134" spans="1:25" ht="15.75">
      <c r="A134" s="799">
        <v>14</v>
      </c>
      <c r="B134" s="810" t="s">
        <v>1377</v>
      </c>
      <c r="C134" s="801" t="s">
        <v>1069</v>
      </c>
      <c r="D134" s="801" t="s">
        <v>1069</v>
      </c>
      <c r="E134" s="799" t="s">
        <v>1244</v>
      </c>
      <c r="F134" s="799"/>
      <c r="G134" s="799"/>
      <c r="H134" s="799"/>
      <c r="I134" s="841">
        <v>7</v>
      </c>
      <c r="J134" s="844">
        <v>0</v>
      </c>
      <c r="K134" s="844">
        <v>7</v>
      </c>
      <c r="L134" s="799" t="s">
        <v>546</v>
      </c>
      <c r="M134" s="845"/>
      <c r="N134" s="846"/>
      <c r="O134" s="841">
        <v>4</v>
      </c>
      <c r="P134" s="844" t="s">
        <v>1246</v>
      </c>
      <c r="Q134" s="844" t="s">
        <v>1246</v>
      </c>
      <c r="R134" s="844" t="s">
        <v>1246</v>
      </c>
      <c r="S134" s="841">
        <v>4</v>
      </c>
      <c r="T134" s="844">
        <v>4</v>
      </c>
      <c r="U134" s="841">
        <v>3</v>
      </c>
      <c r="V134" s="829"/>
      <c r="W134" s="841">
        <v>3</v>
      </c>
      <c r="X134" s="799"/>
      <c r="Y134" s="803"/>
    </row>
    <row r="135" spans="1:25" ht="15.75">
      <c r="A135" s="799">
        <v>14</v>
      </c>
      <c r="B135" s="810" t="s">
        <v>1377</v>
      </c>
      <c r="C135" s="801" t="s">
        <v>1069</v>
      </c>
      <c r="D135" s="801" t="s">
        <v>1069</v>
      </c>
      <c r="E135" s="799" t="s">
        <v>1244</v>
      </c>
      <c r="F135" s="799"/>
      <c r="G135" s="799"/>
      <c r="H135" s="799"/>
      <c r="I135" s="841">
        <v>16</v>
      </c>
      <c r="J135" s="844">
        <v>0</v>
      </c>
      <c r="K135" s="844">
        <v>16</v>
      </c>
      <c r="L135" s="839" t="s">
        <v>37</v>
      </c>
      <c r="M135" s="845"/>
      <c r="N135" s="846"/>
      <c r="O135" s="841">
        <v>0</v>
      </c>
      <c r="P135" s="840" t="s">
        <v>1246</v>
      </c>
      <c r="Q135" s="840" t="s">
        <v>1246</v>
      </c>
      <c r="R135" s="840" t="s">
        <v>1246</v>
      </c>
      <c r="S135" s="841">
        <v>0</v>
      </c>
      <c r="T135" s="844">
        <v>0</v>
      </c>
      <c r="U135" s="841">
        <v>0</v>
      </c>
      <c r="V135" s="829"/>
      <c r="W135" s="841">
        <v>0</v>
      </c>
      <c r="X135" s="799"/>
      <c r="Y135" s="803"/>
    </row>
    <row r="136" spans="1:25" ht="15.75">
      <c r="A136" s="799">
        <v>14</v>
      </c>
      <c r="B136" s="810" t="s">
        <v>1377</v>
      </c>
      <c r="C136" s="801" t="s">
        <v>1069</v>
      </c>
      <c r="D136" s="801" t="s">
        <v>1069</v>
      </c>
      <c r="E136" s="799" t="s">
        <v>1244</v>
      </c>
      <c r="F136" s="799"/>
      <c r="G136" s="799"/>
      <c r="H136" s="799"/>
      <c r="I136" s="841">
        <v>8</v>
      </c>
      <c r="J136" s="844">
        <v>0</v>
      </c>
      <c r="K136" s="844">
        <v>8</v>
      </c>
      <c r="L136" s="841" t="s">
        <v>39</v>
      </c>
      <c r="M136" s="845"/>
      <c r="N136" s="846"/>
      <c r="O136" s="841">
        <v>0</v>
      </c>
      <c r="P136" s="844" t="s">
        <v>1246</v>
      </c>
      <c r="Q136" s="844" t="s">
        <v>1246</v>
      </c>
      <c r="R136" s="844" t="s">
        <v>1246</v>
      </c>
      <c r="S136" s="841">
        <v>0</v>
      </c>
      <c r="T136" s="844">
        <v>0</v>
      </c>
      <c r="U136" s="841">
        <v>0</v>
      </c>
      <c r="V136" s="829"/>
      <c r="W136" s="841">
        <v>0</v>
      </c>
      <c r="X136" s="799"/>
      <c r="Y136" s="803"/>
    </row>
    <row r="137" spans="1:25" ht="15.75">
      <c r="A137" s="799">
        <v>14</v>
      </c>
      <c r="B137" s="810" t="s">
        <v>1377</v>
      </c>
      <c r="C137" s="801" t="s">
        <v>1069</v>
      </c>
      <c r="D137" s="801" t="s">
        <v>1069</v>
      </c>
      <c r="E137" s="799" t="s">
        <v>1244</v>
      </c>
      <c r="F137" s="799"/>
      <c r="G137" s="799"/>
      <c r="H137" s="799"/>
      <c r="I137" s="841">
        <v>8</v>
      </c>
      <c r="J137" s="844">
        <v>0</v>
      </c>
      <c r="K137" s="844">
        <v>8</v>
      </c>
      <c r="L137" s="841" t="s">
        <v>23</v>
      </c>
      <c r="M137" s="845"/>
      <c r="N137" s="846"/>
      <c r="O137" s="841">
        <v>0</v>
      </c>
      <c r="P137" s="844" t="s">
        <v>1246</v>
      </c>
      <c r="Q137" s="844" t="s">
        <v>1246</v>
      </c>
      <c r="R137" s="844" t="s">
        <v>1246</v>
      </c>
      <c r="S137" s="841">
        <v>0</v>
      </c>
      <c r="T137" s="844">
        <v>0</v>
      </c>
      <c r="U137" s="841">
        <v>0</v>
      </c>
      <c r="V137" s="829"/>
      <c r="W137" s="841">
        <v>0</v>
      </c>
      <c r="X137" s="799"/>
      <c r="Y137" s="803"/>
    </row>
    <row r="138" spans="1:25" ht="15.75">
      <c r="A138" s="799">
        <v>14</v>
      </c>
      <c r="B138" s="810" t="s">
        <v>1377</v>
      </c>
      <c r="C138" s="801" t="s">
        <v>1069</v>
      </c>
      <c r="D138" s="801" t="s">
        <v>1069</v>
      </c>
      <c r="E138" s="799" t="s">
        <v>1244</v>
      </c>
      <c r="F138" s="799"/>
      <c r="G138" s="799"/>
      <c r="H138" s="799"/>
      <c r="I138" s="841">
        <v>8</v>
      </c>
      <c r="J138" s="844">
        <v>0</v>
      </c>
      <c r="K138" s="844">
        <v>8</v>
      </c>
      <c r="L138" s="841" t="s">
        <v>351</v>
      </c>
      <c r="M138" s="845"/>
      <c r="N138" s="846"/>
      <c r="O138" s="841">
        <v>1</v>
      </c>
      <c r="P138" s="844" t="s">
        <v>1246</v>
      </c>
      <c r="Q138" s="844" t="s">
        <v>1246</v>
      </c>
      <c r="R138" s="844" t="s">
        <v>1246</v>
      </c>
      <c r="S138" s="841">
        <v>1</v>
      </c>
      <c r="T138" s="844">
        <v>1</v>
      </c>
      <c r="U138" s="841">
        <v>0</v>
      </c>
      <c r="V138" s="829"/>
      <c r="W138" s="841">
        <v>0</v>
      </c>
      <c r="X138" s="799"/>
      <c r="Y138" s="803"/>
    </row>
    <row r="139" spans="1:25" ht="15.75">
      <c r="A139" s="799">
        <v>14</v>
      </c>
      <c r="B139" s="810" t="s">
        <v>1377</v>
      </c>
      <c r="C139" s="801" t="s">
        <v>1069</v>
      </c>
      <c r="D139" s="801" t="s">
        <v>1069</v>
      </c>
      <c r="E139" s="799" t="s">
        <v>1244</v>
      </c>
      <c r="F139" s="799"/>
      <c r="G139" s="799"/>
      <c r="H139" s="799"/>
      <c r="I139" s="841">
        <v>8</v>
      </c>
      <c r="J139" s="844">
        <v>0</v>
      </c>
      <c r="K139" s="844">
        <v>8</v>
      </c>
      <c r="L139" s="799" t="s">
        <v>228</v>
      </c>
      <c r="M139" s="845"/>
      <c r="N139" s="846"/>
      <c r="O139" s="841">
        <v>2</v>
      </c>
      <c r="P139" s="844" t="s">
        <v>1246</v>
      </c>
      <c r="Q139" s="844" t="s">
        <v>1246</v>
      </c>
      <c r="R139" s="844" t="s">
        <v>1246</v>
      </c>
      <c r="S139" s="841">
        <v>2</v>
      </c>
      <c r="T139" s="844">
        <v>2</v>
      </c>
      <c r="U139" s="841">
        <v>1</v>
      </c>
      <c r="V139" s="829"/>
      <c r="W139" s="841">
        <v>1</v>
      </c>
      <c r="X139" s="799"/>
      <c r="Y139" s="803"/>
    </row>
    <row r="140" spans="1:25" ht="15.75">
      <c r="A140" s="799">
        <v>14</v>
      </c>
      <c r="B140" s="810" t="s">
        <v>1377</v>
      </c>
      <c r="C140" s="801" t="s">
        <v>1069</v>
      </c>
      <c r="D140" s="801" t="s">
        <v>1069</v>
      </c>
      <c r="E140" s="799" t="s">
        <v>1244</v>
      </c>
      <c r="F140" s="799"/>
      <c r="G140" s="799"/>
      <c r="H140" s="799"/>
      <c r="I140" s="841">
        <v>8</v>
      </c>
      <c r="J140" s="844">
        <v>0</v>
      </c>
      <c r="K140" s="844">
        <v>8</v>
      </c>
      <c r="L140" s="841" t="s">
        <v>349</v>
      </c>
      <c r="M140" s="845"/>
      <c r="N140" s="846"/>
      <c r="O140" s="841">
        <v>1</v>
      </c>
      <c r="P140" s="844" t="s">
        <v>1246</v>
      </c>
      <c r="Q140" s="844" t="s">
        <v>1246</v>
      </c>
      <c r="R140" s="844" t="s">
        <v>1246</v>
      </c>
      <c r="S140" s="841">
        <v>1</v>
      </c>
      <c r="T140" s="844">
        <v>1</v>
      </c>
      <c r="U140" s="841">
        <v>1</v>
      </c>
      <c r="V140" s="829"/>
      <c r="W140" s="841">
        <v>1</v>
      </c>
      <c r="X140" s="799"/>
      <c r="Y140" s="803"/>
    </row>
    <row r="141" spans="1:25" ht="15.75">
      <c r="A141" s="799">
        <v>14</v>
      </c>
      <c r="B141" s="810" t="s">
        <v>1377</v>
      </c>
      <c r="C141" s="801" t="s">
        <v>1069</v>
      </c>
      <c r="D141" s="801" t="s">
        <v>1069</v>
      </c>
      <c r="E141" s="799" t="s">
        <v>1244</v>
      </c>
      <c r="F141" s="799"/>
      <c r="G141" s="799"/>
      <c r="H141" s="799"/>
      <c r="I141" s="841">
        <v>16</v>
      </c>
      <c r="J141" s="844">
        <v>0</v>
      </c>
      <c r="K141" s="844">
        <v>16</v>
      </c>
      <c r="L141" s="799" t="s">
        <v>1005</v>
      </c>
      <c r="M141" s="845"/>
      <c r="N141" s="846"/>
      <c r="O141" s="841">
        <v>2</v>
      </c>
      <c r="P141" s="844" t="s">
        <v>1246</v>
      </c>
      <c r="Q141" s="844" t="s">
        <v>1246</v>
      </c>
      <c r="R141" s="844" t="s">
        <v>1246</v>
      </c>
      <c r="S141" s="841">
        <v>2</v>
      </c>
      <c r="T141" s="844">
        <v>1</v>
      </c>
      <c r="U141" s="841">
        <v>1</v>
      </c>
      <c r="V141" s="829"/>
      <c r="W141" s="841">
        <v>1</v>
      </c>
      <c r="X141" s="799"/>
      <c r="Y141" s="803"/>
    </row>
    <row r="142" spans="1:25" ht="25.5">
      <c r="A142" s="799">
        <v>14</v>
      </c>
      <c r="B142" s="810" t="s">
        <v>1377</v>
      </c>
      <c r="C142" s="801" t="s">
        <v>1069</v>
      </c>
      <c r="D142" s="801" t="s">
        <v>1069</v>
      </c>
      <c r="E142" s="799" t="s">
        <v>1244</v>
      </c>
      <c r="F142" s="799"/>
      <c r="G142" s="799"/>
      <c r="H142" s="799"/>
      <c r="I142" s="841">
        <v>15</v>
      </c>
      <c r="J142" s="844">
        <v>0</v>
      </c>
      <c r="K142" s="844">
        <v>15</v>
      </c>
      <c r="L142" s="818" t="s">
        <v>1271</v>
      </c>
      <c r="M142" s="845"/>
      <c r="N142" s="846"/>
      <c r="O142" s="841">
        <v>0</v>
      </c>
      <c r="P142" s="844" t="s">
        <v>1246</v>
      </c>
      <c r="Q142" s="844" t="s">
        <v>1246</v>
      </c>
      <c r="R142" s="844" t="s">
        <v>1246</v>
      </c>
      <c r="S142" s="841">
        <v>0</v>
      </c>
      <c r="T142" s="844">
        <v>0</v>
      </c>
      <c r="U142" s="841">
        <v>0</v>
      </c>
      <c r="V142" s="829"/>
      <c r="W142" s="841">
        <v>0</v>
      </c>
      <c r="X142" s="799"/>
      <c r="Y142" s="803"/>
    </row>
    <row r="143" spans="1:25" ht="15.75">
      <c r="A143" s="799">
        <v>14</v>
      </c>
      <c r="B143" s="810" t="s">
        <v>1377</v>
      </c>
      <c r="C143" s="801" t="s">
        <v>1069</v>
      </c>
      <c r="D143" s="801" t="s">
        <v>1069</v>
      </c>
      <c r="E143" s="799" t="s">
        <v>1244</v>
      </c>
      <c r="F143" s="799"/>
      <c r="G143" s="799"/>
      <c r="H143" s="799"/>
      <c r="I143" s="841">
        <v>45</v>
      </c>
      <c r="J143" s="844">
        <v>40</v>
      </c>
      <c r="K143" s="844">
        <v>5</v>
      </c>
      <c r="L143" s="799" t="s">
        <v>229</v>
      </c>
      <c r="M143" s="845"/>
      <c r="N143" s="846"/>
      <c r="O143" s="841">
        <v>15</v>
      </c>
      <c r="P143" s="844" t="s">
        <v>1246</v>
      </c>
      <c r="Q143" s="844" t="s">
        <v>1246</v>
      </c>
      <c r="R143" s="844" t="s">
        <v>1246</v>
      </c>
      <c r="S143" s="841">
        <v>9</v>
      </c>
      <c r="T143" s="844">
        <v>9</v>
      </c>
      <c r="U143" s="841">
        <v>8</v>
      </c>
      <c r="V143" s="829">
        <v>13</v>
      </c>
      <c r="W143" s="841">
        <v>8</v>
      </c>
      <c r="X143" s="799"/>
      <c r="Y143" s="803"/>
    </row>
    <row r="144" spans="1:25" ht="15.75">
      <c r="A144" s="799">
        <v>14</v>
      </c>
      <c r="B144" s="810" t="s">
        <v>1377</v>
      </c>
      <c r="C144" s="801" t="s">
        <v>1069</v>
      </c>
      <c r="D144" s="801" t="s">
        <v>1069</v>
      </c>
      <c r="E144" s="799" t="s">
        <v>1244</v>
      </c>
      <c r="F144" s="799"/>
      <c r="G144" s="799"/>
      <c r="H144" s="799"/>
      <c r="I144" s="841">
        <v>24</v>
      </c>
      <c r="J144" s="844">
        <v>0</v>
      </c>
      <c r="K144" s="844">
        <v>24</v>
      </c>
      <c r="L144" s="841" t="s">
        <v>1255</v>
      </c>
      <c r="M144" s="845"/>
      <c r="N144" s="846"/>
      <c r="O144" s="841">
        <v>0</v>
      </c>
      <c r="P144" s="844" t="s">
        <v>1246</v>
      </c>
      <c r="Q144" s="844" t="s">
        <v>1246</v>
      </c>
      <c r="R144" s="844" t="s">
        <v>1246</v>
      </c>
      <c r="S144" s="841">
        <v>1</v>
      </c>
      <c r="T144" s="844">
        <v>0</v>
      </c>
      <c r="U144" s="841">
        <v>0</v>
      </c>
      <c r="V144" s="829"/>
      <c r="W144" s="841">
        <v>0</v>
      </c>
      <c r="X144" s="799"/>
      <c r="Y144" s="803"/>
    </row>
    <row r="145" spans="1:25" ht="15.75">
      <c r="A145" s="799">
        <v>14</v>
      </c>
      <c r="B145" s="810" t="s">
        <v>1377</v>
      </c>
      <c r="C145" s="801" t="s">
        <v>1069</v>
      </c>
      <c r="D145" s="801" t="s">
        <v>1069</v>
      </c>
      <c r="E145" s="799" t="s">
        <v>1244</v>
      </c>
      <c r="F145" s="799"/>
      <c r="G145" s="799"/>
      <c r="H145" s="799"/>
      <c r="I145" s="841">
        <v>64</v>
      </c>
      <c r="J145" s="844">
        <v>10</v>
      </c>
      <c r="K145" s="844">
        <v>54</v>
      </c>
      <c r="L145" s="799" t="s">
        <v>219</v>
      </c>
      <c r="M145" s="845"/>
      <c r="N145" s="846"/>
      <c r="O145" s="841">
        <v>5</v>
      </c>
      <c r="P145" s="844" t="s">
        <v>1246</v>
      </c>
      <c r="Q145" s="844" t="s">
        <v>1246</v>
      </c>
      <c r="R145" s="844" t="s">
        <v>1246</v>
      </c>
      <c r="S145" s="841">
        <v>4</v>
      </c>
      <c r="T145" s="844">
        <v>23</v>
      </c>
      <c r="U145" s="841">
        <v>23</v>
      </c>
      <c r="V145" s="829">
        <v>10</v>
      </c>
      <c r="W145" s="841">
        <v>23</v>
      </c>
      <c r="X145" s="799"/>
      <c r="Y145" s="803"/>
    </row>
    <row r="146" spans="1:25" ht="31.5">
      <c r="A146" s="799">
        <v>14</v>
      </c>
      <c r="B146" s="810" t="s">
        <v>1377</v>
      </c>
      <c r="C146" s="801" t="s">
        <v>1069</v>
      </c>
      <c r="D146" s="801" t="s">
        <v>1069</v>
      </c>
      <c r="E146" s="799" t="s">
        <v>1244</v>
      </c>
      <c r="F146" s="799"/>
      <c r="G146" s="799"/>
      <c r="H146" s="799"/>
      <c r="I146" s="841">
        <v>16</v>
      </c>
      <c r="J146" s="844">
        <v>0</v>
      </c>
      <c r="K146" s="844">
        <v>16</v>
      </c>
      <c r="L146" s="847" t="s">
        <v>1378</v>
      </c>
      <c r="M146" s="799"/>
      <c r="N146" s="799" t="s">
        <v>1302</v>
      </c>
      <c r="O146" s="841">
        <v>2</v>
      </c>
      <c r="P146" s="848" t="s">
        <v>1246</v>
      </c>
      <c r="Q146" s="848" t="s">
        <v>1246</v>
      </c>
      <c r="R146" s="848" t="s">
        <v>1246</v>
      </c>
      <c r="S146" s="841">
        <v>2</v>
      </c>
      <c r="T146" s="844">
        <v>2</v>
      </c>
      <c r="U146" s="841">
        <v>1</v>
      </c>
      <c r="V146" s="829"/>
      <c r="W146" s="841">
        <v>1</v>
      </c>
      <c r="X146" s="799"/>
      <c r="Y146" s="803"/>
    </row>
    <row r="147" spans="1:25" ht="15.75">
      <c r="A147" s="799">
        <v>14</v>
      </c>
      <c r="B147" s="849" t="s">
        <v>1379</v>
      </c>
      <c r="C147" s="801" t="s">
        <v>1258</v>
      </c>
      <c r="D147" s="801" t="s">
        <v>1258</v>
      </c>
      <c r="E147" s="799" t="s">
        <v>1380</v>
      </c>
      <c r="F147" s="799">
        <v>1484</v>
      </c>
      <c r="G147" s="799">
        <v>1484</v>
      </c>
      <c r="H147" s="799"/>
      <c r="I147" s="850">
        <v>2</v>
      </c>
      <c r="J147" s="848">
        <v>0</v>
      </c>
      <c r="K147" s="844">
        <v>2</v>
      </c>
      <c r="L147" s="851" t="s">
        <v>217</v>
      </c>
      <c r="M147" s="851"/>
      <c r="N147" s="852"/>
      <c r="O147" s="850">
        <v>2</v>
      </c>
      <c r="P147" s="844" t="s">
        <v>1246</v>
      </c>
      <c r="Q147" s="844" t="s">
        <v>1246</v>
      </c>
      <c r="R147" s="844" t="s">
        <v>1246</v>
      </c>
      <c r="S147" s="841">
        <v>2</v>
      </c>
      <c r="T147" s="844">
        <v>2</v>
      </c>
      <c r="U147" s="841">
        <v>2</v>
      </c>
      <c r="V147" s="829"/>
      <c r="W147" s="841">
        <v>2</v>
      </c>
      <c r="X147" s="799"/>
      <c r="Y147" s="803"/>
    </row>
    <row r="148" spans="1:25" ht="15.75">
      <c r="A148" s="799">
        <v>15</v>
      </c>
      <c r="B148" s="849" t="s">
        <v>1379</v>
      </c>
      <c r="C148" s="801" t="s">
        <v>1258</v>
      </c>
      <c r="D148" s="801" t="s">
        <v>1258</v>
      </c>
      <c r="E148" s="799" t="s">
        <v>1380</v>
      </c>
      <c r="F148" s="799"/>
      <c r="G148" s="799"/>
      <c r="H148" s="799"/>
      <c r="I148" s="853">
        <v>38</v>
      </c>
      <c r="J148" s="854">
        <v>38</v>
      </c>
      <c r="K148" s="844">
        <v>0</v>
      </c>
      <c r="L148" s="799" t="s">
        <v>219</v>
      </c>
      <c r="M148" s="852"/>
      <c r="N148" s="799" t="s">
        <v>1302</v>
      </c>
      <c r="O148" s="853">
        <v>38</v>
      </c>
      <c r="P148" s="848" t="s">
        <v>1246</v>
      </c>
      <c r="Q148" s="848" t="s">
        <v>1246</v>
      </c>
      <c r="R148" s="848" t="s">
        <v>1246</v>
      </c>
      <c r="S148" s="841">
        <v>0</v>
      </c>
      <c r="T148" s="844">
        <v>0</v>
      </c>
      <c r="U148" s="841">
        <v>38</v>
      </c>
      <c r="V148" s="829">
        <v>0</v>
      </c>
      <c r="W148" s="841">
        <v>38</v>
      </c>
      <c r="X148" s="799"/>
      <c r="Y148" s="803"/>
    </row>
    <row r="149" spans="1:25" ht="25.5">
      <c r="A149" s="799">
        <v>15</v>
      </c>
      <c r="B149" s="849" t="s">
        <v>1379</v>
      </c>
      <c r="C149" s="801" t="s">
        <v>1258</v>
      </c>
      <c r="D149" s="801" t="s">
        <v>1258</v>
      </c>
      <c r="E149" s="799" t="s">
        <v>1380</v>
      </c>
      <c r="F149" s="799"/>
      <c r="G149" s="799"/>
      <c r="H149" s="799"/>
      <c r="I149" s="799">
        <v>276</v>
      </c>
      <c r="J149" s="799">
        <v>184</v>
      </c>
      <c r="K149" s="799">
        <f t="shared" ref="K149:K150" si="1">I149-J149</f>
        <v>92</v>
      </c>
      <c r="L149" s="818" t="s">
        <v>1271</v>
      </c>
      <c r="M149" s="799"/>
      <c r="N149" s="799" t="s">
        <v>1302</v>
      </c>
      <c r="O149" s="853">
        <v>0</v>
      </c>
      <c r="P149" s="854" t="s">
        <v>1246</v>
      </c>
      <c r="Q149" s="854" t="s">
        <v>1246</v>
      </c>
      <c r="R149" s="854" t="s">
        <v>1246</v>
      </c>
      <c r="S149" s="844">
        <v>0</v>
      </c>
      <c r="T149" s="844">
        <v>0</v>
      </c>
      <c r="U149" s="855">
        <v>0</v>
      </c>
      <c r="V149" s="829">
        <v>0</v>
      </c>
      <c r="W149" s="841">
        <v>38</v>
      </c>
      <c r="X149" s="799"/>
      <c r="Y149" s="803"/>
    </row>
    <row r="150" spans="1:25">
      <c r="A150" s="799">
        <v>15</v>
      </c>
      <c r="B150" s="849" t="s">
        <v>1379</v>
      </c>
      <c r="C150" s="801" t="s">
        <v>1258</v>
      </c>
      <c r="D150" s="801" t="s">
        <v>1258</v>
      </c>
      <c r="E150" s="799" t="s">
        <v>1380</v>
      </c>
      <c r="F150" s="799"/>
      <c r="G150" s="799"/>
      <c r="H150" s="799"/>
      <c r="I150" s="799">
        <v>202</v>
      </c>
      <c r="J150" s="799">
        <v>0</v>
      </c>
      <c r="K150" s="799">
        <f t="shared" si="1"/>
        <v>202</v>
      </c>
      <c r="L150" s="799" t="s">
        <v>1255</v>
      </c>
      <c r="M150" s="799"/>
      <c r="N150" s="799" t="s">
        <v>1302</v>
      </c>
      <c r="O150" s="799">
        <v>0</v>
      </c>
      <c r="P150" s="799" t="s">
        <v>1247</v>
      </c>
      <c r="Q150" s="799" t="s">
        <v>1247</v>
      </c>
      <c r="R150" s="799" t="s">
        <v>1247</v>
      </c>
      <c r="S150" s="799">
        <v>0</v>
      </c>
      <c r="T150" s="799">
        <v>0</v>
      </c>
      <c r="U150" s="799">
        <v>0</v>
      </c>
      <c r="V150" s="799">
        <v>0</v>
      </c>
      <c r="W150" s="799">
        <v>0</v>
      </c>
      <c r="X150" s="799"/>
      <c r="Y150" s="803"/>
    </row>
    <row r="151" spans="1:25">
      <c r="A151" s="799">
        <v>16</v>
      </c>
      <c r="B151" s="810" t="s">
        <v>1381</v>
      </c>
      <c r="C151" s="801" t="s">
        <v>1382</v>
      </c>
      <c r="D151" s="801" t="s">
        <v>1382</v>
      </c>
      <c r="E151" s="799" t="s">
        <v>1244</v>
      </c>
      <c r="F151" s="799">
        <v>1511</v>
      </c>
      <c r="G151" s="799">
        <v>1511</v>
      </c>
      <c r="H151" s="799">
        <v>59.51</v>
      </c>
      <c r="I151" s="856">
        <v>24</v>
      </c>
      <c r="J151" s="799">
        <v>10</v>
      </c>
      <c r="K151" s="799">
        <v>14</v>
      </c>
      <c r="L151" s="799" t="s">
        <v>1252</v>
      </c>
      <c r="M151" s="799">
        <v>539</v>
      </c>
      <c r="N151" s="799" t="s">
        <v>1213</v>
      </c>
      <c r="O151" s="857">
        <v>18</v>
      </c>
      <c r="P151" s="799" t="s">
        <v>1282</v>
      </c>
      <c r="Q151" s="799" t="s">
        <v>1282</v>
      </c>
      <c r="R151" s="799" t="s">
        <v>1282</v>
      </c>
      <c r="S151" s="856">
        <v>16</v>
      </c>
      <c r="T151" s="856">
        <v>18</v>
      </c>
      <c r="U151" s="858">
        <v>16</v>
      </c>
      <c r="V151" s="799">
        <v>0</v>
      </c>
      <c r="W151" s="799">
        <v>0</v>
      </c>
      <c r="X151" s="799"/>
      <c r="Y151" s="803"/>
    </row>
    <row r="152" spans="1:25">
      <c r="A152" s="799">
        <v>16</v>
      </c>
      <c r="B152" s="810" t="s">
        <v>1381</v>
      </c>
      <c r="C152" s="801" t="s">
        <v>1382</v>
      </c>
      <c r="D152" s="801" t="s">
        <v>1382</v>
      </c>
      <c r="E152" s="799" t="s">
        <v>1244</v>
      </c>
      <c r="F152" s="799"/>
      <c r="G152" s="799"/>
      <c r="H152" s="799">
        <v>282.52999999999997</v>
      </c>
      <c r="I152" s="859">
        <v>24</v>
      </c>
      <c r="J152" s="799">
        <v>10</v>
      </c>
      <c r="K152" s="799">
        <v>14</v>
      </c>
      <c r="L152" s="799" t="s">
        <v>220</v>
      </c>
      <c r="M152" s="799" t="s">
        <v>1383</v>
      </c>
      <c r="N152" s="799" t="s">
        <v>1384</v>
      </c>
      <c r="O152" s="859">
        <v>16</v>
      </c>
      <c r="P152" s="799" t="s">
        <v>1282</v>
      </c>
      <c r="Q152" s="799" t="s">
        <v>1282</v>
      </c>
      <c r="R152" s="799" t="s">
        <v>1282</v>
      </c>
      <c r="S152" s="859">
        <v>13</v>
      </c>
      <c r="T152" s="859">
        <v>19</v>
      </c>
      <c r="U152" s="859">
        <v>13</v>
      </c>
      <c r="V152" s="799">
        <v>0</v>
      </c>
      <c r="W152" s="799">
        <v>0</v>
      </c>
      <c r="X152" s="799"/>
      <c r="Y152" s="803"/>
    </row>
    <row r="153" spans="1:25">
      <c r="A153" s="799">
        <v>16</v>
      </c>
      <c r="B153" s="810" t="s">
        <v>1381</v>
      </c>
      <c r="C153" s="801" t="s">
        <v>1382</v>
      </c>
      <c r="D153" s="801" t="s">
        <v>1382</v>
      </c>
      <c r="E153" s="799" t="s">
        <v>1244</v>
      </c>
      <c r="F153" s="799"/>
      <c r="G153" s="799"/>
      <c r="H153" s="799"/>
      <c r="I153" s="859">
        <v>24</v>
      </c>
      <c r="J153" s="799">
        <v>8</v>
      </c>
      <c r="K153" s="799">
        <v>16</v>
      </c>
      <c r="L153" s="799" t="s">
        <v>220</v>
      </c>
      <c r="M153" s="799"/>
      <c r="N153" s="799" t="s">
        <v>1385</v>
      </c>
      <c r="O153" s="859">
        <v>19</v>
      </c>
      <c r="P153" s="799" t="s">
        <v>1282</v>
      </c>
      <c r="Q153" s="799" t="s">
        <v>1282</v>
      </c>
      <c r="R153" s="799" t="s">
        <v>1282</v>
      </c>
      <c r="S153" s="859">
        <v>15</v>
      </c>
      <c r="T153" s="859">
        <v>21</v>
      </c>
      <c r="U153" s="859">
        <v>15</v>
      </c>
      <c r="V153" s="799">
        <v>0</v>
      </c>
      <c r="W153" s="799">
        <v>0</v>
      </c>
      <c r="X153" s="799"/>
      <c r="Y153" s="803"/>
    </row>
    <row r="154" spans="1:25">
      <c r="A154" s="799">
        <v>16</v>
      </c>
      <c r="B154" s="810" t="s">
        <v>1381</v>
      </c>
      <c r="C154" s="801" t="s">
        <v>1382</v>
      </c>
      <c r="D154" s="801" t="s">
        <v>1382</v>
      </c>
      <c r="E154" s="799" t="s">
        <v>1244</v>
      </c>
      <c r="F154" s="799"/>
      <c r="G154" s="799"/>
      <c r="H154" s="799"/>
      <c r="I154" s="859">
        <v>24</v>
      </c>
      <c r="J154" s="799">
        <v>6</v>
      </c>
      <c r="K154" s="799">
        <v>18</v>
      </c>
      <c r="L154" s="799" t="s">
        <v>224</v>
      </c>
      <c r="M154" s="799">
        <v>8443</v>
      </c>
      <c r="N154" s="799" t="s">
        <v>1386</v>
      </c>
      <c r="O154" s="859">
        <v>17</v>
      </c>
      <c r="P154" s="799" t="s">
        <v>1282</v>
      </c>
      <c r="Q154" s="799" t="s">
        <v>1282</v>
      </c>
      <c r="R154" s="799" t="s">
        <v>1282</v>
      </c>
      <c r="S154" s="859">
        <v>17</v>
      </c>
      <c r="T154" s="859">
        <v>18</v>
      </c>
      <c r="U154" s="860">
        <v>16</v>
      </c>
      <c r="V154" s="799">
        <v>0</v>
      </c>
      <c r="W154" s="811">
        <v>2</v>
      </c>
      <c r="X154" s="799"/>
      <c r="Y154" s="803"/>
    </row>
    <row r="155" spans="1:25">
      <c r="A155" s="799">
        <v>16</v>
      </c>
      <c r="B155" s="810" t="s">
        <v>1381</v>
      </c>
      <c r="C155" s="801" t="s">
        <v>1382</v>
      </c>
      <c r="D155" s="801" t="s">
        <v>1382</v>
      </c>
      <c r="E155" s="799" t="s">
        <v>1244</v>
      </c>
      <c r="F155" s="799"/>
      <c r="G155" s="799"/>
      <c r="H155" s="799"/>
      <c r="I155" s="859">
        <v>24</v>
      </c>
      <c r="J155" s="799">
        <v>0</v>
      </c>
      <c r="K155" s="799">
        <v>24</v>
      </c>
      <c r="L155" s="799" t="s">
        <v>217</v>
      </c>
      <c r="M155" s="799">
        <v>507</v>
      </c>
      <c r="N155" s="799" t="s">
        <v>1302</v>
      </c>
      <c r="O155" s="859">
        <v>17</v>
      </c>
      <c r="P155" s="799" t="s">
        <v>1282</v>
      </c>
      <c r="Q155" s="799" t="s">
        <v>1282</v>
      </c>
      <c r="R155" s="799" t="s">
        <v>1282</v>
      </c>
      <c r="S155" s="859">
        <v>17</v>
      </c>
      <c r="T155" s="859">
        <v>17</v>
      </c>
      <c r="U155" s="859">
        <v>17</v>
      </c>
      <c r="V155" s="799">
        <v>0</v>
      </c>
      <c r="W155" s="812">
        <v>8</v>
      </c>
      <c r="X155" s="799"/>
      <c r="Y155" s="803"/>
    </row>
    <row r="156" spans="1:25">
      <c r="A156" s="799">
        <v>16</v>
      </c>
      <c r="B156" s="810" t="s">
        <v>1381</v>
      </c>
      <c r="C156" s="801" t="s">
        <v>1382</v>
      </c>
      <c r="D156" s="801" t="s">
        <v>1382</v>
      </c>
      <c r="E156" s="799" t="s">
        <v>1244</v>
      </c>
      <c r="F156" s="799"/>
      <c r="G156" s="799"/>
      <c r="H156" s="799"/>
      <c r="I156" s="859">
        <v>24</v>
      </c>
      <c r="J156" s="799">
        <v>0</v>
      </c>
      <c r="K156" s="799">
        <v>24</v>
      </c>
      <c r="L156" s="799" t="s">
        <v>217</v>
      </c>
      <c r="M156" s="799">
        <v>2386</v>
      </c>
      <c r="N156" s="799" t="s">
        <v>1387</v>
      </c>
      <c r="O156" s="859">
        <v>14</v>
      </c>
      <c r="P156" s="799" t="s">
        <v>1282</v>
      </c>
      <c r="Q156" s="799" t="s">
        <v>1282</v>
      </c>
      <c r="R156" s="799" t="s">
        <v>1282</v>
      </c>
      <c r="S156" s="859">
        <v>13</v>
      </c>
      <c r="T156" s="859">
        <v>19</v>
      </c>
      <c r="U156" s="859">
        <v>12</v>
      </c>
      <c r="V156" s="799">
        <v>0</v>
      </c>
      <c r="W156" s="812">
        <v>10</v>
      </c>
      <c r="X156" s="799"/>
      <c r="Y156" s="803"/>
    </row>
    <row r="157" spans="1:25">
      <c r="A157" s="799">
        <v>16</v>
      </c>
      <c r="B157" s="810" t="s">
        <v>1381</v>
      </c>
      <c r="C157" s="801" t="s">
        <v>1382</v>
      </c>
      <c r="D157" s="801" t="s">
        <v>1382</v>
      </c>
      <c r="E157" s="799" t="s">
        <v>1244</v>
      </c>
      <c r="F157" s="799"/>
      <c r="G157" s="799"/>
      <c r="H157" s="799"/>
      <c r="I157" s="859">
        <v>24</v>
      </c>
      <c r="J157" s="799">
        <v>10</v>
      </c>
      <c r="K157" s="799">
        <v>14</v>
      </c>
      <c r="L157" s="799" t="s">
        <v>217</v>
      </c>
      <c r="M157" s="799">
        <v>4869</v>
      </c>
      <c r="N157" s="799" t="s">
        <v>1388</v>
      </c>
      <c r="O157" s="859">
        <v>10</v>
      </c>
      <c r="P157" s="799" t="s">
        <v>1282</v>
      </c>
      <c r="Q157" s="799" t="s">
        <v>1282</v>
      </c>
      <c r="R157" s="799" t="s">
        <v>1282</v>
      </c>
      <c r="S157" s="859">
        <v>10</v>
      </c>
      <c r="T157" s="859">
        <v>24</v>
      </c>
      <c r="U157" s="859">
        <v>8</v>
      </c>
      <c r="V157" s="799">
        <v>0</v>
      </c>
      <c r="W157" s="812">
        <v>15</v>
      </c>
      <c r="X157" s="799"/>
      <c r="Y157" s="803"/>
    </row>
    <row r="158" spans="1:25">
      <c r="A158" s="799">
        <v>16</v>
      </c>
      <c r="B158" s="810" t="s">
        <v>1381</v>
      </c>
      <c r="C158" s="801" t="s">
        <v>1382</v>
      </c>
      <c r="D158" s="801" t="s">
        <v>1382</v>
      </c>
      <c r="E158" s="799" t="s">
        <v>1244</v>
      </c>
      <c r="F158" s="799"/>
      <c r="G158" s="799"/>
      <c r="H158" s="799"/>
      <c r="I158" s="856">
        <v>24</v>
      </c>
      <c r="J158" s="799">
        <v>0</v>
      </c>
      <c r="K158" s="799">
        <v>24</v>
      </c>
      <c r="L158" s="799" t="s">
        <v>226</v>
      </c>
      <c r="M158" s="799">
        <v>284480</v>
      </c>
      <c r="N158" s="799" t="s">
        <v>1213</v>
      </c>
      <c r="O158" s="856">
        <v>13</v>
      </c>
      <c r="P158" s="799" t="s">
        <v>1282</v>
      </c>
      <c r="Q158" s="799" t="s">
        <v>1282</v>
      </c>
      <c r="R158" s="799" t="s">
        <v>1282</v>
      </c>
      <c r="S158" s="856">
        <v>11</v>
      </c>
      <c r="T158" s="856">
        <v>14</v>
      </c>
      <c r="U158" s="856">
        <v>11</v>
      </c>
      <c r="V158" s="799">
        <v>0</v>
      </c>
      <c r="W158" s="799">
        <v>3</v>
      </c>
      <c r="X158" s="799"/>
      <c r="Y158" s="803"/>
    </row>
    <row r="159" spans="1:25">
      <c r="A159" s="799">
        <v>16</v>
      </c>
      <c r="B159" s="810" t="s">
        <v>1381</v>
      </c>
      <c r="C159" s="801" t="s">
        <v>1382</v>
      </c>
      <c r="D159" s="801" t="s">
        <v>1382</v>
      </c>
      <c r="E159" s="799" t="s">
        <v>1244</v>
      </c>
      <c r="F159" s="799"/>
      <c r="G159" s="799"/>
      <c r="H159" s="799"/>
      <c r="I159" s="859">
        <v>24</v>
      </c>
      <c r="J159" s="799">
        <v>14</v>
      </c>
      <c r="K159" s="799">
        <v>10</v>
      </c>
      <c r="L159" s="799" t="s">
        <v>296</v>
      </c>
      <c r="M159" s="799">
        <v>1356</v>
      </c>
      <c r="N159" s="799" t="s">
        <v>1213</v>
      </c>
      <c r="O159" s="859">
        <v>15</v>
      </c>
      <c r="P159" s="799" t="s">
        <v>1282</v>
      </c>
      <c r="Q159" s="799" t="s">
        <v>1282</v>
      </c>
      <c r="R159" s="799" t="s">
        <v>1282</v>
      </c>
      <c r="S159" s="859">
        <v>9</v>
      </c>
      <c r="T159" s="859">
        <v>18</v>
      </c>
      <c r="U159" s="859">
        <v>8</v>
      </c>
      <c r="V159" s="799">
        <v>0</v>
      </c>
      <c r="W159" s="799">
        <v>0</v>
      </c>
      <c r="X159" s="799"/>
      <c r="Y159" s="803"/>
    </row>
    <row r="160" spans="1:25">
      <c r="A160" s="799">
        <v>16</v>
      </c>
      <c r="B160" s="810" t="s">
        <v>1381</v>
      </c>
      <c r="C160" s="801" t="s">
        <v>1382</v>
      </c>
      <c r="D160" s="801" t="s">
        <v>1382</v>
      </c>
      <c r="E160" s="799" t="s">
        <v>1244</v>
      </c>
      <c r="F160" s="799"/>
      <c r="G160" s="799"/>
      <c r="H160" s="799"/>
      <c r="I160" s="859">
        <v>24</v>
      </c>
      <c r="J160" s="799">
        <v>0</v>
      </c>
      <c r="K160" s="799">
        <v>24</v>
      </c>
      <c r="L160" s="799" t="s">
        <v>37</v>
      </c>
      <c r="M160" s="799">
        <v>2560</v>
      </c>
      <c r="N160" s="799" t="s">
        <v>1213</v>
      </c>
      <c r="O160" s="859">
        <v>11</v>
      </c>
      <c r="P160" s="799" t="s">
        <v>1282</v>
      </c>
      <c r="Q160" s="799" t="s">
        <v>1282</v>
      </c>
      <c r="R160" s="799" t="s">
        <v>1282</v>
      </c>
      <c r="S160" s="859">
        <v>12</v>
      </c>
      <c r="T160" s="859">
        <v>13</v>
      </c>
      <c r="U160" s="859">
        <v>10</v>
      </c>
      <c r="V160" s="799">
        <v>0</v>
      </c>
      <c r="W160" s="799">
        <v>5</v>
      </c>
      <c r="X160" s="799"/>
      <c r="Y160" s="803"/>
    </row>
    <row r="161" spans="1:25">
      <c r="A161" s="799">
        <v>16</v>
      </c>
      <c r="B161" s="810" t="s">
        <v>1381</v>
      </c>
      <c r="C161" s="801" t="s">
        <v>1382</v>
      </c>
      <c r="D161" s="801" t="s">
        <v>1382</v>
      </c>
      <c r="E161" s="799" t="s">
        <v>1244</v>
      </c>
      <c r="F161" s="799"/>
      <c r="G161" s="799"/>
      <c r="H161" s="799"/>
      <c r="I161" s="859">
        <v>24</v>
      </c>
      <c r="J161" s="799">
        <v>0</v>
      </c>
      <c r="K161" s="799">
        <v>24</v>
      </c>
      <c r="L161" s="799" t="s">
        <v>39</v>
      </c>
      <c r="M161" s="799">
        <v>739</v>
      </c>
      <c r="N161" s="799" t="s">
        <v>1213</v>
      </c>
      <c r="O161" s="859">
        <v>10</v>
      </c>
      <c r="P161" s="799" t="s">
        <v>1282</v>
      </c>
      <c r="Q161" s="799" t="s">
        <v>1282</v>
      </c>
      <c r="R161" s="799" t="s">
        <v>1282</v>
      </c>
      <c r="S161" s="859">
        <v>10</v>
      </c>
      <c r="T161" s="859">
        <v>11</v>
      </c>
      <c r="U161" s="859">
        <v>10</v>
      </c>
      <c r="V161" s="799">
        <v>0</v>
      </c>
      <c r="W161" s="799">
        <v>0</v>
      </c>
      <c r="X161" s="799"/>
      <c r="Y161" s="803"/>
    </row>
    <row r="162" spans="1:25">
      <c r="A162" s="799">
        <v>16</v>
      </c>
      <c r="B162" s="810" t="s">
        <v>1381</v>
      </c>
      <c r="C162" s="801" t="s">
        <v>1382</v>
      </c>
      <c r="D162" s="801" t="s">
        <v>1382</v>
      </c>
      <c r="E162" s="799" t="s">
        <v>1244</v>
      </c>
      <c r="F162" s="799"/>
      <c r="G162" s="799"/>
      <c r="H162" s="799"/>
      <c r="I162" s="859">
        <v>24</v>
      </c>
      <c r="J162" s="799">
        <v>7</v>
      </c>
      <c r="K162" s="799">
        <v>17</v>
      </c>
      <c r="L162" s="799" t="s">
        <v>23</v>
      </c>
      <c r="M162" s="799">
        <v>333</v>
      </c>
      <c r="N162" s="799" t="s">
        <v>1389</v>
      </c>
      <c r="O162" s="859">
        <v>14</v>
      </c>
      <c r="P162" s="799" t="s">
        <v>1282</v>
      </c>
      <c r="Q162" s="799" t="s">
        <v>1282</v>
      </c>
      <c r="R162" s="799" t="s">
        <v>1282</v>
      </c>
      <c r="S162" s="859">
        <v>14</v>
      </c>
      <c r="T162" s="859">
        <v>14</v>
      </c>
      <c r="U162" s="859">
        <v>14</v>
      </c>
      <c r="V162" s="799">
        <v>0</v>
      </c>
      <c r="W162" s="799">
        <v>3</v>
      </c>
      <c r="X162" s="799"/>
      <c r="Y162" s="803"/>
    </row>
    <row r="163" spans="1:25">
      <c r="A163" s="799">
        <v>16</v>
      </c>
      <c r="B163" s="810" t="s">
        <v>1381</v>
      </c>
      <c r="C163" s="801" t="s">
        <v>1382</v>
      </c>
      <c r="D163" s="801" t="s">
        <v>1382</v>
      </c>
      <c r="E163" s="799" t="s">
        <v>1244</v>
      </c>
      <c r="F163" s="799"/>
      <c r="G163" s="799"/>
      <c r="H163" s="799"/>
      <c r="I163" s="859">
        <v>24</v>
      </c>
      <c r="J163" s="799">
        <v>12</v>
      </c>
      <c r="K163" s="799">
        <v>12</v>
      </c>
      <c r="L163" s="799" t="s">
        <v>351</v>
      </c>
      <c r="M163" s="799" t="s">
        <v>1390</v>
      </c>
      <c r="N163" s="799" t="s">
        <v>1213</v>
      </c>
      <c r="O163" s="859">
        <v>18</v>
      </c>
      <c r="P163" s="799" t="s">
        <v>1282</v>
      </c>
      <c r="Q163" s="799" t="s">
        <v>1282</v>
      </c>
      <c r="R163" s="799" t="s">
        <v>1282</v>
      </c>
      <c r="S163" s="859">
        <v>16</v>
      </c>
      <c r="T163" s="859">
        <v>18</v>
      </c>
      <c r="U163" s="859">
        <v>16</v>
      </c>
      <c r="V163" s="799">
        <v>0</v>
      </c>
      <c r="W163" s="799">
        <v>5</v>
      </c>
      <c r="X163" s="799"/>
      <c r="Y163" s="803"/>
    </row>
    <row r="164" spans="1:25">
      <c r="A164" s="799">
        <v>16</v>
      </c>
      <c r="B164" s="810" t="s">
        <v>1381</v>
      </c>
      <c r="C164" s="801" t="s">
        <v>1382</v>
      </c>
      <c r="D164" s="801" t="s">
        <v>1382</v>
      </c>
      <c r="E164" s="799" t="s">
        <v>1244</v>
      </c>
      <c r="F164" s="799"/>
      <c r="G164" s="799"/>
      <c r="H164" s="799"/>
      <c r="I164" s="859">
        <v>24</v>
      </c>
      <c r="J164" s="799">
        <v>9</v>
      </c>
      <c r="K164" s="799">
        <v>15</v>
      </c>
      <c r="L164" s="799" t="s">
        <v>228</v>
      </c>
      <c r="M164" s="799">
        <v>838</v>
      </c>
      <c r="N164" s="799" t="s">
        <v>1391</v>
      </c>
      <c r="O164" s="859">
        <v>13</v>
      </c>
      <c r="P164" s="799" t="s">
        <v>1282</v>
      </c>
      <c r="Q164" s="799" t="s">
        <v>1282</v>
      </c>
      <c r="R164" s="799" t="s">
        <v>1282</v>
      </c>
      <c r="S164" s="859">
        <v>9</v>
      </c>
      <c r="T164" s="859">
        <v>14</v>
      </c>
      <c r="U164" s="859">
        <v>9</v>
      </c>
      <c r="V164" s="799">
        <v>0</v>
      </c>
      <c r="W164" s="799">
        <v>2</v>
      </c>
      <c r="X164" s="799"/>
      <c r="Y164" s="803"/>
    </row>
    <row r="165" spans="1:25">
      <c r="A165" s="799">
        <v>16</v>
      </c>
      <c r="B165" s="810" t="s">
        <v>1381</v>
      </c>
      <c r="C165" s="801" t="s">
        <v>1382</v>
      </c>
      <c r="D165" s="801" t="s">
        <v>1382</v>
      </c>
      <c r="E165" s="799" t="s">
        <v>1244</v>
      </c>
      <c r="F165" s="799"/>
      <c r="G165" s="799"/>
      <c r="H165" s="799"/>
      <c r="I165" s="859">
        <v>24</v>
      </c>
      <c r="J165" s="799">
        <v>7</v>
      </c>
      <c r="K165" s="799">
        <v>17</v>
      </c>
      <c r="L165" s="799" t="s">
        <v>349</v>
      </c>
      <c r="M165" s="799">
        <v>133</v>
      </c>
      <c r="N165" s="799" t="s">
        <v>1392</v>
      </c>
      <c r="O165" s="859">
        <v>20</v>
      </c>
      <c r="P165" s="799" t="s">
        <v>1282</v>
      </c>
      <c r="Q165" s="799" t="s">
        <v>1282</v>
      </c>
      <c r="R165" s="799" t="s">
        <v>1282</v>
      </c>
      <c r="S165" s="859">
        <v>19</v>
      </c>
      <c r="T165" s="859">
        <v>21</v>
      </c>
      <c r="U165" s="859">
        <v>19</v>
      </c>
      <c r="V165" s="799">
        <v>0</v>
      </c>
      <c r="W165" s="799">
        <v>0</v>
      </c>
      <c r="X165" s="799"/>
      <c r="Y165" s="803"/>
    </row>
    <row r="166" spans="1:25">
      <c r="A166" s="799">
        <v>16</v>
      </c>
      <c r="B166" s="810" t="s">
        <v>1381</v>
      </c>
      <c r="C166" s="801" t="s">
        <v>1382</v>
      </c>
      <c r="D166" s="801" t="s">
        <v>1382</v>
      </c>
      <c r="E166" s="799" t="s">
        <v>1244</v>
      </c>
      <c r="F166" s="799"/>
      <c r="G166" s="799"/>
      <c r="H166" s="799"/>
      <c r="I166" s="859">
        <v>24</v>
      </c>
      <c r="J166" s="799">
        <v>8</v>
      </c>
      <c r="K166" s="799">
        <v>16</v>
      </c>
      <c r="L166" s="799" t="s">
        <v>349</v>
      </c>
      <c r="M166" s="799">
        <v>177</v>
      </c>
      <c r="N166" s="799" t="s">
        <v>1393</v>
      </c>
      <c r="O166" s="859">
        <v>13</v>
      </c>
      <c r="P166" s="799" t="s">
        <v>1282</v>
      </c>
      <c r="Q166" s="799" t="s">
        <v>1282</v>
      </c>
      <c r="R166" s="799" t="s">
        <v>1282</v>
      </c>
      <c r="S166" s="859">
        <v>13</v>
      </c>
      <c r="T166" s="859">
        <v>15</v>
      </c>
      <c r="U166" s="859">
        <v>11</v>
      </c>
      <c r="V166" s="799">
        <v>0</v>
      </c>
      <c r="W166" s="799">
        <v>0</v>
      </c>
      <c r="X166" s="799"/>
      <c r="Y166" s="803"/>
    </row>
    <row r="167" spans="1:25">
      <c r="A167" s="799">
        <v>16</v>
      </c>
      <c r="B167" s="810" t="s">
        <v>1381</v>
      </c>
      <c r="C167" s="801" t="s">
        <v>1382</v>
      </c>
      <c r="D167" s="801" t="s">
        <v>1382</v>
      </c>
      <c r="E167" s="799" t="s">
        <v>1244</v>
      </c>
      <c r="F167" s="799"/>
      <c r="G167" s="799"/>
      <c r="H167" s="799"/>
      <c r="I167" s="859">
        <v>0</v>
      </c>
      <c r="J167" s="799">
        <v>0</v>
      </c>
      <c r="K167" s="799">
        <v>0</v>
      </c>
      <c r="L167" s="799" t="s">
        <v>561</v>
      </c>
      <c r="M167" s="799"/>
      <c r="N167" s="799" t="s">
        <v>1393</v>
      </c>
      <c r="O167" s="859">
        <v>19</v>
      </c>
      <c r="P167" s="799" t="s">
        <v>1282</v>
      </c>
      <c r="Q167" s="799" t="s">
        <v>1282</v>
      </c>
      <c r="R167" s="799" t="s">
        <v>1282</v>
      </c>
      <c r="S167" s="859">
        <v>19</v>
      </c>
      <c r="T167" s="859">
        <v>19</v>
      </c>
      <c r="U167" s="859">
        <v>19</v>
      </c>
      <c r="V167" s="799">
        <v>0</v>
      </c>
      <c r="W167" s="799">
        <v>0</v>
      </c>
      <c r="X167" s="799"/>
      <c r="Y167" s="803"/>
    </row>
    <row r="168" spans="1:25">
      <c r="A168" s="799">
        <v>16</v>
      </c>
      <c r="B168" s="810" t="s">
        <v>1381</v>
      </c>
      <c r="C168" s="801" t="s">
        <v>1382</v>
      </c>
      <c r="D168" s="801" t="s">
        <v>1382</v>
      </c>
      <c r="E168" s="799" t="s">
        <v>1244</v>
      </c>
      <c r="F168" s="799"/>
      <c r="G168" s="799"/>
      <c r="H168" s="799"/>
      <c r="I168" s="859">
        <v>24</v>
      </c>
      <c r="J168" s="799">
        <v>7</v>
      </c>
      <c r="K168" s="799">
        <v>17</v>
      </c>
      <c r="L168" s="799" t="s">
        <v>1248</v>
      </c>
      <c r="M168" s="799"/>
      <c r="N168" s="799" t="s">
        <v>1069</v>
      </c>
      <c r="O168" s="859">
        <v>18</v>
      </c>
      <c r="P168" s="799" t="s">
        <v>1282</v>
      </c>
      <c r="Q168" s="799" t="s">
        <v>1282</v>
      </c>
      <c r="R168" s="799" t="s">
        <v>1282</v>
      </c>
      <c r="S168" s="859">
        <v>16</v>
      </c>
      <c r="T168" s="859">
        <v>20</v>
      </c>
      <c r="U168" s="859">
        <v>14</v>
      </c>
      <c r="V168" s="799">
        <v>0</v>
      </c>
      <c r="W168" s="799">
        <v>6</v>
      </c>
      <c r="X168" s="799"/>
      <c r="Y168" s="803"/>
    </row>
    <row r="169" spans="1:25">
      <c r="A169" s="799">
        <v>16</v>
      </c>
      <c r="B169" s="810" t="s">
        <v>1381</v>
      </c>
      <c r="C169" s="801" t="s">
        <v>1382</v>
      </c>
      <c r="D169" s="801" t="s">
        <v>1382</v>
      </c>
      <c r="E169" s="799" t="s">
        <v>1244</v>
      </c>
      <c r="F169" s="799"/>
      <c r="G169" s="799"/>
      <c r="H169" s="799"/>
      <c r="I169" s="859">
        <v>24</v>
      </c>
      <c r="J169" s="799">
        <v>11</v>
      </c>
      <c r="K169" s="799">
        <v>13</v>
      </c>
      <c r="L169" s="799" t="s">
        <v>1248</v>
      </c>
      <c r="M169" s="799"/>
      <c r="N169" s="799" t="s">
        <v>1392</v>
      </c>
      <c r="O169" s="859">
        <v>18</v>
      </c>
      <c r="P169" s="799" t="s">
        <v>1282</v>
      </c>
      <c r="Q169" s="799" t="s">
        <v>1282</v>
      </c>
      <c r="R169" s="799" t="s">
        <v>1282</v>
      </c>
      <c r="S169" s="859">
        <v>17</v>
      </c>
      <c r="T169" s="859">
        <v>19</v>
      </c>
      <c r="U169" s="859">
        <v>17</v>
      </c>
      <c r="V169" s="799">
        <v>0</v>
      </c>
      <c r="W169" s="799">
        <v>13</v>
      </c>
      <c r="X169" s="799"/>
      <c r="Y169" s="803"/>
    </row>
    <row r="170" spans="1:25">
      <c r="A170" s="799">
        <v>16</v>
      </c>
      <c r="B170" s="810" t="s">
        <v>1381</v>
      </c>
      <c r="C170" s="801" t="s">
        <v>1382</v>
      </c>
      <c r="D170" s="801" t="s">
        <v>1382</v>
      </c>
      <c r="E170" s="799" t="s">
        <v>1244</v>
      </c>
      <c r="F170" s="799"/>
      <c r="G170" s="799"/>
      <c r="H170" s="799"/>
      <c r="I170" s="859">
        <v>24</v>
      </c>
      <c r="J170" s="799">
        <v>0</v>
      </c>
      <c r="K170" s="799">
        <v>24</v>
      </c>
      <c r="L170" s="799" t="s">
        <v>229</v>
      </c>
      <c r="M170" s="799">
        <v>654700</v>
      </c>
      <c r="N170" s="799" t="s">
        <v>1394</v>
      </c>
      <c r="O170" s="859">
        <v>9</v>
      </c>
      <c r="P170" s="799" t="s">
        <v>1282</v>
      </c>
      <c r="Q170" s="799" t="s">
        <v>1282</v>
      </c>
      <c r="R170" s="799" t="s">
        <v>1282</v>
      </c>
      <c r="S170" s="859">
        <v>10</v>
      </c>
      <c r="T170" s="859">
        <v>12</v>
      </c>
      <c r="U170" s="859">
        <v>9</v>
      </c>
      <c r="V170" s="799">
        <v>0</v>
      </c>
      <c r="W170" s="799">
        <v>0</v>
      </c>
      <c r="X170" s="799"/>
      <c r="Y170" s="803"/>
    </row>
    <row r="171" spans="1:25">
      <c r="A171" s="799">
        <v>16</v>
      </c>
      <c r="B171" s="810" t="s">
        <v>1381</v>
      </c>
      <c r="C171" s="801" t="s">
        <v>1382</v>
      </c>
      <c r="D171" s="801" t="s">
        <v>1382</v>
      </c>
      <c r="E171" s="799" t="s">
        <v>1244</v>
      </c>
      <c r="F171" s="799"/>
      <c r="G171" s="799"/>
      <c r="H171" s="799"/>
      <c r="I171" s="859">
        <v>8</v>
      </c>
      <c r="J171" s="799">
        <v>0</v>
      </c>
      <c r="K171" s="799">
        <v>8</v>
      </c>
      <c r="L171" s="799" t="s">
        <v>1255</v>
      </c>
      <c r="M171" s="799">
        <v>16281</v>
      </c>
      <c r="N171" s="799" t="s">
        <v>1392</v>
      </c>
      <c r="O171" s="859">
        <v>4</v>
      </c>
      <c r="P171" s="799" t="s">
        <v>1282</v>
      </c>
      <c r="Q171" s="799" t="s">
        <v>1282</v>
      </c>
      <c r="R171" s="799" t="s">
        <v>1282</v>
      </c>
      <c r="S171" s="859">
        <v>4</v>
      </c>
      <c r="T171" s="859">
        <v>8</v>
      </c>
      <c r="U171" s="859">
        <v>3</v>
      </c>
      <c r="V171" s="799">
        <v>0</v>
      </c>
      <c r="W171" s="812">
        <v>3</v>
      </c>
      <c r="X171" s="799"/>
      <c r="Y171" s="803"/>
    </row>
    <row r="172" spans="1:25">
      <c r="A172" s="799">
        <v>16</v>
      </c>
      <c r="B172" s="810" t="s">
        <v>1381</v>
      </c>
      <c r="C172" s="801" t="s">
        <v>1382</v>
      </c>
      <c r="D172" s="801" t="s">
        <v>1382</v>
      </c>
      <c r="E172" s="799" t="s">
        <v>1244</v>
      </c>
      <c r="F172" s="799"/>
      <c r="G172" s="799"/>
      <c r="H172" s="799"/>
      <c r="I172" s="859">
        <v>24</v>
      </c>
      <c r="J172" s="799">
        <v>0</v>
      </c>
      <c r="K172" s="799">
        <v>24</v>
      </c>
      <c r="L172" s="799" t="s">
        <v>1255</v>
      </c>
      <c r="M172" s="799">
        <v>40143</v>
      </c>
      <c r="N172" s="799" t="s">
        <v>1395</v>
      </c>
      <c r="O172" s="859">
        <v>14</v>
      </c>
      <c r="P172" s="799" t="s">
        <v>1282</v>
      </c>
      <c r="Q172" s="799" t="s">
        <v>1282</v>
      </c>
      <c r="R172" s="799" t="s">
        <v>1282</v>
      </c>
      <c r="S172" s="859">
        <v>18</v>
      </c>
      <c r="T172" s="859">
        <v>21</v>
      </c>
      <c r="U172" s="859">
        <v>13</v>
      </c>
      <c r="V172" s="799">
        <v>0</v>
      </c>
      <c r="W172" s="812">
        <v>8</v>
      </c>
      <c r="X172" s="799"/>
      <c r="Y172" s="803"/>
    </row>
    <row r="173" spans="1:25">
      <c r="A173" s="799">
        <v>16</v>
      </c>
      <c r="B173" s="810" t="s">
        <v>1381</v>
      </c>
      <c r="C173" s="801" t="s">
        <v>1382</v>
      </c>
      <c r="D173" s="801" t="s">
        <v>1382</v>
      </c>
      <c r="E173" s="799" t="s">
        <v>1244</v>
      </c>
      <c r="F173" s="799"/>
      <c r="G173" s="799"/>
      <c r="H173" s="799"/>
      <c r="I173" s="859">
        <v>24</v>
      </c>
      <c r="J173" s="799">
        <v>10</v>
      </c>
      <c r="K173" s="799">
        <v>14</v>
      </c>
      <c r="L173" s="799" t="s">
        <v>1255</v>
      </c>
      <c r="M173" s="799">
        <v>8732</v>
      </c>
      <c r="N173" s="799" t="s">
        <v>1396</v>
      </c>
      <c r="O173" s="859">
        <v>15</v>
      </c>
      <c r="P173" s="799" t="s">
        <v>1282</v>
      </c>
      <c r="Q173" s="799" t="s">
        <v>1282</v>
      </c>
      <c r="R173" s="799" t="s">
        <v>1282</v>
      </c>
      <c r="S173" s="859">
        <v>16</v>
      </c>
      <c r="T173" s="859">
        <v>16</v>
      </c>
      <c r="U173" s="859">
        <v>15</v>
      </c>
      <c r="V173" s="799">
        <v>0</v>
      </c>
      <c r="W173" s="812">
        <v>15</v>
      </c>
      <c r="X173" s="799"/>
      <c r="Y173" s="803"/>
    </row>
    <row r="174" spans="1:25">
      <c r="A174" s="799">
        <v>16</v>
      </c>
      <c r="B174" s="810" t="s">
        <v>1381</v>
      </c>
      <c r="C174" s="801" t="s">
        <v>1382</v>
      </c>
      <c r="D174" s="801" t="s">
        <v>1382</v>
      </c>
      <c r="E174" s="799" t="s">
        <v>1244</v>
      </c>
      <c r="F174" s="799"/>
      <c r="G174" s="799"/>
      <c r="H174" s="799"/>
      <c r="I174" s="859">
        <v>24</v>
      </c>
      <c r="J174" s="799">
        <v>16</v>
      </c>
      <c r="K174" s="799">
        <v>8</v>
      </c>
      <c r="L174" s="799" t="s">
        <v>231</v>
      </c>
      <c r="M174" s="799">
        <v>2216</v>
      </c>
      <c r="N174" s="799" t="s">
        <v>1213</v>
      </c>
      <c r="O174" s="859">
        <v>19</v>
      </c>
      <c r="P174" s="799" t="s">
        <v>1282</v>
      </c>
      <c r="Q174" s="799" t="s">
        <v>1282</v>
      </c>
      <c r="R174" s="799" t="s">
        <v>1282</v>
      </c>
      <c r="S174" s="859">
        <v>18</v>
      </c>
      <c r="T174" s="859">
        <v>20</v>
      </c>
      <c r="U174" s="859">
        <v>17</v>
      </c>
      <c r="V174" s="799">
        <v>0</v>
      </c>
      <c r="W174" s="799">
        <v>2</v>
      </c>
      <c r="X174" s="799"/>
      <c r="Y174" s="803"/>
    </row>
    <row r="175" spans="1:25">
      <c r="A175" s="799">
        <v>16</v>
      </c>
      <c r="B175" s="810" t="s">
        <v>1381</v>
      </c>
      <c r="C175" s="801" t="s">
        <v>1382</v>
      </c>
      <c r="D175" s="801" t="s">
        <v>1382</v>
      </c>
      <c r="E175" s="799" t="s">
        <v>1244</v>
      </c>
      <c r="F175" s="799"/>
      <c r="G175" s="799"/>
      <c r="H175" s="799"/>
      <c r="I175" s="859">
        <v>59</v>
      </c>
      <c r="J175" s="799">
        <v>9</v>
      </c>
      <c r="K175" s="799">
        <v>34</v>
      </c>
      <c r="L175" s="799" t="s">
        <v>561</v>
      </c>
      <c r="M175" s="799">
        <v>932141</v>
      </c>
      <c r="N175" s="799" t="s">
        <v>1387</v>
      </c>
      <c r="O175" s="859">
        <v>49</v>
      </c>
      <c r="P175" s="799" t="s">
        <v>1282</v>
      </c>
      <c r="Q175" s="799" t="s">
        <v>1282</v>
      </c>
      <c r="R175" s="799" t="s">
        <v>1282</v>
      </c>
      <c r="S175" s="859">
        <v>51</v>
      </c>
      <c r="T175" s="859">
        <v>62</v>
      </c>
      <c r="U175" s="859">
        <v>45</v>
      </c>
      <c r="V175" s="799">
        <v>0</v>
      </c>
      <c r="W175" s="799">
        <v>0</v>
      </c>
      <c r="X175" s="799"/>
      <c r="Y175" s="803"/>
    </row>
    <row r="176" spans="1:25">
      <c r="A176" s="799">
        <v>16</v>
      </c>
      <c r="B176" s="810" t="s">
        <v>1381</v>
      </c>
      <c r="C176" s="801" t="s">
        <v>1382</v>
      </c>
      <c r="D176" s="801" t="s">
        <v>1382</v>
      </c>
      <c r="E176" s="799" t="s">
        <v>1244</v>
      </c>
      <c r="F176" s="799"/>
      <c r="G176" s="799"/>
      <c r="H176" s="799"/>
      <c r="I176" s="859">
        <v>74</v>
      </c>
      <c r="J176" s="799">
        <v>50</v>
      </c>
      <c r="K176" s="799">
        <v>24</v>
      </c>
      <c r="L176" s="799" t="s">
        <v>561</v>
      </c>
      <c r="M176" s="799">
        <v>900818</v>
      </c>
      <c r="N176" s="799" t="s">
        <v>1397</v>
      </c>
      <c r="O176" s="859">
        <v>68</v>
      </c>
      <c r="P176" s="799" t="s">
        <v>1282</v>
      </c>
      <c r="Q176" s="799" t="s">
        <v>1282</v>
      </c>
      <c r="R176" s="799" t="s">
        <v>1282</v>
      </c>
      <c r="S176" s="859">
        <v>68</v>
      </c>
      <c r="T176" s="859">
        <v>71</v>
      </c>
      <c r="U176" s="859">
        <v>68</v>
      </c>
      <c r="V176" s="799">
        <v>0</v>
      </c>
      <c r="W176" s="799">
        <v>15</v>
      </c>
      <c r="X176" s="799"/>
      <c r="Y176" s="803"/>
    </row>
    <row r="177" spans="1:25">
      <c r="A177" s="799">
        <v>16</v>
      </c>
      <c r="B177" s="810" t="s">
        <v>1381</v>
      </c>
      <c r="C177" s="801" t="s">
        <v>1382</v>
      </c>
      <c r="D177" s="801" t="s">
        <v>1382</v>
      </c>
      <c r="E177" s="799" t="s">
        <v>1244</v>
      </c>
      <c r="F177" s="799"/>
      <c r="G177" s="799"/>
      <c r="H177" s="799"/>
      <c r="I177" s="859">
        <v>24</v>
      </c>
      <c r="J177" s="799">
        <v>0</v>
      </c>
      <c r="K177" s="799">
        <v>24</v>
      </c>
      <c r="L177" s="799" t="s">
        <v>248</v>
      </c>
      <c r="M177" s="799">
        <v>364</v>
      </c>
      <c r="N177" s="799" t="s">
        <v>1213</v>
      </c>
      <c r="O177" s="859">
        <v>16</v>
      </c>
      <c r="P177" s="799" t="s">
        <v>1282</v>
      </c>
      <c r="Q177" s="799" t="s">
        <v>1282</v>
      </c>
      <c r="R177" s="799" t="s">
        <v>1282</v>
      </c>
      <c r="S177" s="859">
        <v>12</v>
      </c>
      <c r="T177" s="859">
        <v>18</v>
      </c>
      <c r="U177" s="859">
        <v>12</v>
      </c>
      <c r="V177" s="799">
        <v>0</v>
      </c>
      <c r="W177" s="799">
        <v>0</v>
      </c>
      <c r="X177" s="799"/>
      <c r="Y177" s="803"/>
    </row>
    <row r="178" spans="1:25">
      <c r="A178" s="799">
        <v>16</v>
      </c>
      <c r="B178" s="810" t="s">
        <v>1381</v>
      </c>
      <c r="C178" s="801" t="s">
        <v>1382</v>
      </c>
      <c r="D178" s="801" t="s">
        <v>1382</v>
      </c>
      <c r="E178" s="799" t="s">
        <v>1244</v>
      </c>
      <c r="F178" s="799"/>
      <c r="G178" s="799"/>
      <c r="H178" s="799"/>
      <c r="I178" s="859">
        <v>24</v>
      </c>
      <c r="J178" s="799">
        <v>15</v>
      </c>
      <c r="K178" s="799">
        <v>9</v>
      </c>
      <c r="L178" s="799" t="s">
        <v>1398</v>
      </c>
      <c r="M178" s="799">
        <v>80951</v>
      </c>
      <c r="N178" s="799" t="s">
        <v>1213</v>
      </c>
      <c r="O178" s="859">
        <v>15</v>
      </c>
      <c r="P178" s="799" t="s">
        <v>1282</v>
      </c>
      <c r="Q178" s="799" t="s">
        <v>1282</v>
      </c>
      <c r="R178" s="799" t="s">
        <v>1282</v>
      </c>
      <c r="S178" s="859">
        <v>17</v>
      </c>
      <c r="T178" s="859">
        <v>19</v>
      </c>
      <c r="U178" s="859">
        <v>16</v>
      </c>
      <c r="V178" s="799">
        <v>0</v>
      </c>
      <c r="W178" s="799">
        <v>1</v>
      </c>
      <c r="X178" s="799"/>
      <c r="Y178" s="803"/>
    </row>
    <row r="179" spans="1:25">
      <c r="A179" s="799">
        <v>16</v>
      </c>
      <c r="B179" s="810" t="s">
        <v>1381</v>
      </c>
      <c r="C179" s="801" t="s">
        <v>1382</v>
      </c>
      <c r="D179" s="801" t="s">
        <v>1382</v>
      </c>
      <c r="E179" s="799" t="s">
        <v>1244</v>
      </c>
      <c r="F179" s="799"/>
      <c r="G179" s="799"/>
      <c r="H179" s="799"/>
      <c r="I179" s="861">
        <v>35</v>
      </c>
      <c r="J179" s="799">
        <v>0</v>
      </c>
      <c r="K179" s="799">
        <v>0</v>
      </c>
      <c r="L179" s="799" t="s">
        <v>217</v>
      </c>
      <c r="M179" s="799"/>
      <c r="N179" s="799" t="s">
        <v>1399</v>
      </c>
      <c r="O179" s="861">
        <v>35</v>
      </c>
      <c r="P179" s="799" t="s">
        <v>1282</v>
      </c>
      <c r="Q179" s="799" t="s">
        <v>1282</v>
      </c>
      <c r="R179" s="799" t="s">
        <v>1282</v>
      </c>
      <c r="S179" s="861">
        <v>35</v>
      </c>
      <c r="T179" s="861">
        <v>35</v>
      </c>
      <c r="U179" s="861">
        <v>35</v>
      </c>
      <c r="V179" s="799">
        <v>0</v>
      </c>
      <c r="W179" s="799">
        <v>0</v>
      </c>
      <c r="X179" s="799"/>
      <c r="Y179" s="803"/>
    </row>
    <row r="180" spans="1:25">
      <c r="A180" s="799">
        <v>17</v>
      </c>
      <c r="B180" s="810" t="s">
        <v>1400</v>
      </c>
      <c r="C180" s="801" t="s">
        <v>1028</v>
      </c>
      <c r="D180" s="801" t="s">
        <v>1401</v>
      </c>
      <c r="E180" s="799" t="s">
        <v>1402</v>
      </c>
      <c r="F180" s="799">
        <v>1008</v>
      </c>
      <c r="G180" s="799">
        <v>1008</v>
      </c>
      <c r="H180" s="802">
        <v>3.8</v>
      </c>
      <c r="I180" s="799">
        <v>56</v>
      </c>
      <c r="J180" s="799">
        <v>0</v>
      </c>
      <c r="K180" s="799">
        <v>56</v>
      </c>
      <c r="L180" s="799" t="s">
        <v>1252</v>
      </c>
      <c r="M180" s="799">
        <v>2868</v>
      </c>
      <c r="N180" s="799" t="s">
        <v>1401</v>
      </c>
      <c r="O180" s="811">
        <v>0</v>
      </c>
      <c r="P180" s="799" t="s">
        <v>1246</v>
      </c>
      <c r="Q180" s="799" t="s">
        <v>1246</v>
      </c>
      <c r="R180" s="799" t="s">
        <v>1246</v>
      </c>
      <c r="S180" s="799">
        <v>0</v>
      </c>
      <c r="T180" s="799">
        <v>0</v>
      </c>
      <c r="U180" s="811">
        <v>0</v>
      </c>
      <c r="V180" s="799"/>
      <c r="W180" s="799">
        <v>0</v>
      </c>
      <c r="X180" s="799"/>
      <c r="Y180" s="803"/>
    </row>
    <row r="181" spans="1:25">
      <c r="A181" s="799">
        <v>17</v>
      </c>
      <c r="B181" s="810" t="s">
        <v>1400</v>
      </c>
      <c r="C181" s="801" t="s">
        <v>1028</v>
      </c>
      <c r="D181" s="801" t="s">
        <v>1401</v>
      </c>
      <c r="E181" s="799" t="s">
        <v>1402</v>
      </c>
      <c r="F181" s="799"/>
      <c r="G181" s="799"/>
      <c r="H181" s="799"/>
      <c r="I181" s="799">
        <v>56</v>
      </c>
      <c r="J181" s="799">
        <v>0</v>
      </c>
      <c r="K181" s="799">
        <v>56</v>
      </c>
      <c r="L181" s="799" t="s">
        <v>220</v>
      </c>
      <c r="M181" s="799" t="s">
        <v>1403</v>
      </c>
      <c r="N181" s="799" t="s">
        <v>1401</v>
      </c>
      <c r="O181" s="799">
        <v>0</v>
      </c>
      <c r="P181" s="799" t="s">
        <v>1246</v>
      </c>
      <c r="Q181" s="799" t="s">
        <v>1282</v>
      </c>
      <c r="R181" s="799" t="s">
        <v>1246</v>
      </c>
      <c r="S181" s="799">
        <v>0</v>
      </c>
      <c r="T181" s="799">
        <v>0</v>
      </c>
      <c r="U181" s="799">
        <v>0</v>
      </c>
      <c r="V181" s="799"/>
      <c r="W181" s="799">
        <v>0</v>
      </c>
      <c r="X181" s="799"/>
      <c r="Y181" s="803"/>
    </row>
    <row r="182" spans="1:25">
      <c r="A182" s="799">
        <v>17</v>
      </c>
      <c r="B182" s="810" t="s">
        <v>1400</v>
      </c>
      <c r="C182" s="801" t="s">
        <v>1028</v>
      </c>
      <c r="D182" s="801" t="s">
        <v>1401</v>
      </c>
      <c r="E182" s="799" t="s">
        <v>1402</v>
      </c>
      <c r="F182" s="799"/>
      <c r="G182" s="799"/>
      <c r="H182" s="799"/>
      <c r="I182" s="799">
        <v>56</v>
      </c>
      <c r="J182" s="799">
        <v>56</v>
      </c>
      <c r="K182" s="799">
        <v>0</v>
      </c>
      <c r="L182" s="799" t="s">
        <v>224</v>
      </c>
      <c r="M182" s="799">
        <v>1115</v>
      </c>
      <c r="N182" s="799" t="s">
        <v>1401</v>
      </c>
      <c r="O182" s="799">
        <v>40</v>
      </c>
      <c r="P182" s="799" t="s">
        <v>1246</v>
      </c>
      <c r="Q182" s="799" t="s">
        <v>1282</v>
      </c>
      <c r="R182" s="799" t="s">
        <v>1246</v>
      </c>
      <c r="S182" s="799">
        <v>40</v>
      </c>
      <c r="T182" s="799">
        <v>40</v>
      </c>
      <c r="U182" s="811">
        <v>0</v>
      </c>
      <c r="V182" s="799"/>
      <c r="W182" s="811">
        <v>0</v>
      </c>
      <c r="X182" s="799"/>
      <c r="Y182" s="803"/>
    </row>
    <row r="183" spans="1:25">
      <c r="A183" s="799">
        <v>17</v>
      </c>
      <c r="B183" s="810" t="s">
        <v>1400</v>
      </c>
      <c r="C183" s="801" t="s">
        <v>1028</v>
      </c>
      <c r="D183" s="801" t="s">
        <v>1401</v>
      </c>
      <c r="E183" s="799" t="s">
        <v>1402</v>
      </c>
      <c r="F183" s="799"/>
      <c r="G183" s="799"/>
      <c r="H183" s="799"/>
      <c r="I183" s="799">
        <v>56</v>
      </c>
      <c r="J183" s="799">
        <v>56</v>
      </c>
      <c r="K183" s="799">
        <v>0</v>
      </c>
      <c r="L183" s="799" t="s">
        <v>217</v>
      </c>
      <c r="M183" s="799">
        <v>698</v>
      </c>
      <c r="N183" s="799" t="s">
        <v>1401</v>
      </c>
      <c r="O183" s="799">
        <v>45</v>
      </c>
      <c r="P183" s="799" t="s">
        <v>1246</v>
      </c>
      <c r="Q183" s="799" t="s">
        <v>1282</v>
      </c>
      <c r="R183" s="799" t="s">
        <v>1246</v>
      </c>
      <c r="S183" s="799">
        <v>45</v>
      </c>
      <c r="T183" s="799">
        <v>45</v>
      </c>
      <c r="U183" s="799">
        <v>0</v>
      </c>
      <c r="V183" s="799"/>
      <c r="W183" s="799">
        <v>0</v>
      </c>
      <c r="X183" s="799"/>
      <c r="Y183" s="803"/>
    </row>
    <row r="184" spans="1:25">
      <c r="A184" s="799">
        <v>17</v>
      </c>
      <c r="B184" s="810" t="s">
        <v>1400</v>
      </c>
      <c r="C184" s="801" t="s">
        <v>1028</v>
      </c>
      <c r="D184" s="801" t="s">
        <v>1401</v>
      </c>
      <c r="E184" s="799" t="s">
        <v>1402</v>
      </c>
      <c r="F184" s="799"/>
      <c r="G184" s="799"/>
      <c r="H184" s="799"/>
      <c r="I184" s="799">
        <v>56</v>
      </c>
      <c r="J184" s="799">
        <v>56</v>
      </c>
      <c r="K184" s="799">
        <v>0</v>
      </c>
      <c r="L184" s="799" t="s">
        <v>217</v>
      </c>
      <c r="M184" s="799"/>
      <c r="N184" s="799" t="s">
        <v>1404</v>
      </c>
      <c r="O184" s="799">
        <v>41</v>
      </c>
      <c r="P184" s="799" t="s">
        <v>1246</v>
      </c>
      <c r="Q184" s="799" t="s">
        <v>1282</v>
      </c>
      <c r="R184" s="799" t="s">
        <v>1246</v>
      </c>
      <c r="S184" s="799">
        <v>41</v>
      </c>
      <c r="T184" s="799">
        <v>41</v>
      </c>
      <c r="U184" s="799">
        <v>0</v>
      </c>
      <c r="V184" s="799"/>
      <c r="W184" s="799">
        <v>0</v>
      </c>
      <c r="X184" s="799"/>
      <c r="Y184" s="803"/>
    </row>
    <row r="185" spans="1:25">
      <c r="A185" s="799">
        <v>17</v>
      </c>
      <c r="B185" s="810" t="s">
        <v>1400</v>
      </c>
      <c r="C185" s="801" t="s">
        <v>1028</v>
      </c>
      <c r="D185" s="801" t="s">
        <v>1401</v>
      </c>
      <c r="E185" s="799" t="s">
        <v>1402</v>
      </c>
      <c r="F185" s="799"/>
      <c r="G185" s="799"/>
      <c r="H185" s="799"/>
      <c r="I185" s="799">
        <v>56</v>
      </c>
      <c r="J185" s="799">
        <v>0</v>
      </c>
      <c r="K185" s="799">
        <v>56</v>
      </c>
      <c r="L185" s="799" t="s">
        <v>561</v>
      </c>
      <c r="M185" s="799">
        <v>1320</v>
      </c>
      <c r="N185" s="799" t="s">
        <v>1401</v>
      </c>
      <c r="O185" s="799">
        <v>0</v>
      </c>
      <c r="P185" s="799" t="s">
        <v>1246</v>
      </c>
      <c r="Q185" s="799" t="s">
        <v>1282</v>
      </c>
      <c r="R185" s="799" t="s">
        <v>1282</v>
      </c>
      <c r="S185" s="799">
        <v>0</v>
      </c>
      <c r="T185" s="799">
        <v>0</v>
      </c>
      <c r="U185" s="799">
        <v>0</v>
      </c>
      <c r="V185" s="799"/>
      <c r="W185" s="799">
        <v>0</v>
      </c>
      <c r="X185" s="799"/>
      <c r="Y185" s="803"/>
    </row>
    <row r="186" spans="1:25">
      <c r="A186" s="799">
        <v>17</v>
      </c>
      <c r="B186" s="810" t="s">
        <v>1400</v>
      </c>
      <c r="C186" s="801" t="s">
        <v>1028</v>
      </c>
      <c r="D186" s="801" t="s">
        <v>1401</v>
      </c>
      <c r="E186" s="799" t="s">
        <v>1402</v>
      </c>
      <c r="F186" s="799"/>
      <c r="G186" s="799"/>
      <c r="H186" s="799"/>
      <c r="I186" s="799">
        <v>56</v>
      </c>
      <c r="J186" s="799">
        <v>0</v>
      </c>
      <c r="K186" s="799">
        <v>56</v>
      </c>
      <c r="L186" s="799" t="s">
        <v>296</v>
      </c>
      <c r="M186" s="799">
        <v>1897</v>
      </c>
      <c r="N186" s="799" t="s">
        <v>1401</v>
      </c>
      <c r="O186" s="799">
        <v>0</v>
      </c>
      <c r="P186" s="799" t="s">
        <v>1246</v>
      </c>
      <c r="Q186" s="799" t="s">
        <v>1282</v>
      </c>
      <c r="R186" s="799" t="s">
        <v>1282</v>
      </c>
      <c r="S186" s="799">
        <v>0</v>
      </c>
      <c r="T186" s="799">
        <v>0</v>
      </c>
      <c r="U186" s="799">
        <v>0</v>
      </c>
      <c r="V186" s="799"/>
      <c r="W186" s="799">
        <v>0</v>
      </c>
      <c r="X186" s="799"/>
      <c r="Y186" s="803"/>
    </row>
    <row r="187" spans="1:25">
      <c r="A187" s="799">
        <v>17</v>
      </c>
      <c r="B187" s="810" t="s">
        <v>1400</v>
      </c>
      <c r="C187" s="801" t="s">
        <v>1028</v>
      </c>
      <c r="D187" s="801" t="s">
        <v>1401</v>
      </c>
      <c r="E187" s="799" t="s">
        <v>1402</v>
      </c>
      <c r="F187" s="799"/>
      <c r="G187" s="799"/>
      <c r="H187" s="799"/>
      <c r="I187" s="799">
        <v>56</v>
      </c>
      <c r="J187" s="799">
        <v>0</v>
      </c>
      <c r="K187" s="799">
        <v>56</v>
      </c>
      <c r="L187" s="799" t="s">
        <v>37</v>
      </c>
      <c r="M187" s="799">
        <v>2340</v>
      </c>
      <c r="N187" s="799" t="s">
        <v>1401</v>
      </c>
      <c r="O187" s="799">
        <v>0</v>
      </c>
      <c r="P187" s="799" t="s">
        <v>1246</v>
      </c>
      <c r="Q187" s="799" t="s">
        <v>1282</v>
      </c>
      <c r="R187" s="799" t="s">
        <v>1282</v>
      </c>
      <c r="S187" s="799">
        <v>0</v>
      </c>
      <c r="T187" s="799">
        <v>0</v>
      </c>
      <c r="U187" s="799">
        <v>0</v>
      </c>
      <c r="V187" s="799"/>
      <c r="W187" s="799">
        <v>0</v>
      </c>
      <c r="X187" s="799"/>
      <c r="Y187" s="803"/>
    </row>
    <row r="188" spans="1:25">
      <c r="A188" s="799">
        <v>17</v>
      </c>
      <c r="B188" s="810" t="s">
        <v>1400</v>
      </c>
      <c r="C188" s="801" t="s">
        <v>1028</v>
      </c>
      <c r="D188" s="801" t="s">
        <v>1401</v>
      </c>
      <c r="E188" s="799" t="s">
        <v>1402</v>
      </c>
      <c r="F188" s="799"/>
      <c r="G188" s="799"/>
      <c r="H188" s="799"/>
      <c r="I188" s="799">
        <v>56</v>
      </c>
      <c r="J188" s="799">
        <v>0</v>
      </c>
      <c r="K188" s="799">
        <v>56</v>
      </c>
      <c r="L188" s="799" t="s">
        <v>39</v>
      </c>
      <c r="M188" s="799">
        <v>1011</v>
      </c>
      <c r="N188" s="799" t="s">
        <v>1401</v>
      </c>
      <c r="O188" s="799">
        <v>0</v>
      </c>
      <c r="P188" s="799" t="s">
        <v>1246</v>
      </c>
      <c r="Q188" s="799" t="s">
        <v>1282</v>
      </c>
      <c r="R188" s="799" t="s">
        <v>1282</v>
      </c>
      <c r="S188" s="799">
        <v>0</v>
      </c>
      <c r="T188" s="799">
        <v>0</v>
      </c>
      <c r="U188" s="799">
        <v>0</v>
      </c>
      <c r="V188" s="799"/>
      <c r="W188" s="799">
        <v>0</v>
      </c>
      <c r="X188" s="799"/>
      <c r="Y188" s="803"/>
    </row>
    <row r="189" spans="1:25">
      <c r="A189" s="799">
        <v>17</v>
      </c>
      <c r="B189" s="810" t="s">
        <v>1400</v>
      </c>
      <c r="C189" s="801" t="s">
        <v>1028</v>
      </c>
      <c r="D189" s="801" t="s">
        <v>1401</v>
      </c>
      <c r="E189" s="799" t="s">
        <v>1402</v>
      </c>
      <c r="F189" s="799"/>
      <c r="G189" s="799"/>
      <c r="H189" s="799"/>
      <c r="I189" s="799">
        <v>56</v>
      </c>
      <c r="J189" s="799">
        <v>56</v>
      </c>
      <c r="K189" s="799">
        <v>0</v>
      </c>
      <c r="L189" s="799" t="s">
        <v>23</v>
      </c>
      <c r="M189" s="799">
        <v>1937</v>
      </c>
      <c r="N189" s="799" t="s">
        <v>1401</v>
      </c>
      <c r="O189" s="799">
        <v>0</v>
      </c>
      <c r="P189" s="799" t="s">
        <v>1246</v>
      </c>
      <c r="Q189" s="799" t="s">
        <v>1282</v>
      </c>
      <c r="R189" s="799" t="s">
        <v>1282</v>
      </c>
      <c r="S189" s="799">
        <v>0</v>
      </c>
      <c r="T189" s="799">
        <v>0</v>
      </c>
      <c r="U189" s="799">
        <v>0</v>
      </c>
      <c r="V189" s="799"/>
      <c r="W189" s="799">
        <v>0</v>
      </c>
      <c r="X189" s="799"/>
      <c r="Y189" s="803"/>
    </row>
    <row r="190" spans="1:25">
      <c r="A190" s="799">
        <v>17</v>
      </c>
      <c r="B190" s="810" t="s">
        <v>1400</v>
      </c>
      <c r="C190" s="801" t="s">
        <v>1028</v>
      </c>
      <c r="D190" s="801" t="s">
        <v>1401</v>
      </c>
      <c r="E190" s="799" t="s">
        <v>1402</v>
      </c>
      <c r="F190" s="799"/>
      <c r="G190" s="799"/>
      <c r="H190" s="799"/>
      <c r="I190" s="799">
        <v>56</v>
      </c>
      <c r="J190" s="799">
        <v>56</v>
      </c>
      <c r="K190" s="799">
        <v>0</v>
      </c>
      <c r="L190" s="799" t="s">
        <v>349</v>
      </c>
      <c r="M190" s="799">
        <v>167</v>
      </c>
      <c r="N190" s="799" t="s">
        <v>1401</v>
      </c>
      <c r="O190" s="799">
        <v>46</v>
      </c>
      <c r="P190" s="799" t="s">
        <v>1246</v>
      </c>
      <c r="Q190" s="799" t="s">
        <v>1282</v>
      </c>
      <c r="R190" s="799" t="s">
        <v>1282</v>
      </c>
      <c r="S190" s="799">
        <v>46</v>
      </c>
      <c r="T190" s="799">
        <v>46</v>
      </c>
      <c r="U190" s="799">
        <v>0</v>
      </c>
      <c r="V190" s="799"/>
      <c r="W190" s="799">
        <v>0</v>
      </c>
      <c r="X190" s="799"/>
      <c r="Y190" s="803"/>
    </row>
    <row r="191" spans="1:25">
      <c r="A191" s="799">
        <v>17</v>
      </c>
      <c r="B191" s="810" t="s">
        <v>1400</v>
      </c>
      <c r="C191" s="801" t="s">
        <v>1028</v>
      </c>
      <c r="D191" s="801" t="s">
        <v>1401</v>
      </c>
      <c r="E191" s="799" t="s">
        <v>1402</v>
      </c>
      <c r="F191" s="799"/>
      <c r="G191" s="799"/>
      <c r="H191" s="799"/>
      <c r="I191" s="799">
        <v>56</v>
      </c>
      <c r="J191" s="799">
        <v>0</v>
      </c>
      <c r="K191" s="799">
        <v>56</v>
      </c>
      <c r="L191" s="799" t="s">
        <v>1005</v>
      </c>
      <c r="M191" s="799">
        <v>8218</v>
      </c>
      <c r="N191" s="799" t="s">
        <v>1401</v>
      </c>
      <c r="O191" s="799">
        <v>0</v>
      </c>
      <c r="P191" s="799" t="s">
        <v>1246</v>
      </c>
      <c r="Q191" s="799" t="s">
        <v>1282</v>
      </c>
      <c r="R191" s="799" t="s">
        <v>1282</v>
      </c>
      <c r="S191" s="799">
        <v>0</v>
      </c>
      <c r="T191" s="799">
        <v>0</v>
      </c>
      <c r="U191" s="799">
        <v>0</v>
      </c>
      <c r="V191" s="799"/>
      <c r="W191" s="799">
        <v>0</v>
      </c>
      <c r="X191" s="799"/>
      <c r="Y191" s="803"/>
    </row>
    <row r="192" spans="1:25">
      <c r="A192" s="799">
        <v>17</v>
      </c>
      <c r="B192" s="810" t="s">
        <v>1400</v>
      </c>
      <c r="C192" s="801" t="s">
        <v>1028</v>
      </c>
      <c r="D192" s="801" t="s">
        <v>1401</v>
      </c>
      <c r="E192" s="799" t="s">
        <v>1402</v>
      </c>
      <c r="F192" s="799"/>
      <c r="G192" s="799"/>
      <c r="H192" s="799"/>
      <c r="I192" s="799">
        <v>56</v>
      </c>
      <c r="J192" s="799">
        <v>56</v>
      </c>
      <c r="K192" s="799">
        <v>0</v>
      </c>
      <c r="L192" s="799" t="s">
        <v>1248</v>
      </c>
      <c r="M192" s="799">
        <v>10568</v>
      </c>
      <c r="N192" s="799" t="s">
        <v>1401</v>
      </c>
      <c r="O192" s="799">
        <v>50</v>
      </c>
      <c r="P192" s="799" t="s">
        <v>1246</v>
      </c>
      <c r="Q192" s="799" t="s">
        <v>1282</v>
      </c>
      <c r="R192" s="799" t="s">
        <v>1282</v>
      </c>
      <c r="S192" s="799">
        <v>50</v>
      </c>
      <c r="T192" s="799">
        <v>50</v>
      </c>
      <c r="U192" s="799">
        <v>0</v>
      </c>
      <c r="V192" s="799"/>
      <c r="W192" s="799">
        <v>0</v>
      </c>
      <c r="X192" s="799"/>
      <c r="Y192" s="803"/>
    </row>
    <row r="193" spans="1:25">
      <c r="A193" s="799">
        <v>17</v>
      </c>
      <c r="B193" s="810" t="s">
        <v>1400</v>
      </c>
      <c r="C193" s="801" t="s">
        <v>1028</v>
      </c>
      <c r="D193" s="801" t="s">
        <v>1401</v>
      </c>
      <c r="E193" s="799" t="s">
        <v>1402</v>
      </c>
      <c r="F193" s="799"/>
      <c r="G193" s="799"/>
      <c r="H193" s="799"/>
      <c r="I193" s="799">
        <v>56</v>
      </c>
      <c r="J193" s="799">
        <v>56</v>
      </c>
      <c r="K193" s="799">
        <v>0</v>
      </c>
      <c r="L193" s="799" t="s">
        <v>1248</v>
      </c>
      <c r="M193" s="799">
        <v>10956</v>
      </c>
      <c r="N193" s="799" t="s">
        <v>1405</v>
      </c>
      <c r="O193" s="799">
        <v>50</v>
      </c>
      <c r="P193" s="799" t="s">
        <v>1246</v>
      </c>
      <c r="Q193" s="799" t="s">
        <v>1282</v>
      </c>
      <c r="R193" s="799" t="s">
        <v>1282</v>
      </c>
      <c r="S193" s="799">
        <v>50</v>
      </c>
      <c r="T193" s="799">
        <v>50</v>
      </c>
      <c r="U193" s="799">
        <v>0</v>
      </c>
      <c r="V193" s="799"/>
      <c r="W193" s="799">
        <v>0</v>
      </c>
      <c r="X193" s="799"/>
      <c r="Y193" s="803"/>
    </row>
    <row r="194" spans="1:25">
      <c r="A194" s="799">
        <v>17</v>
      </c>
      <c r="B194" s="810" t="s">
        <v>1400</v>
      </c>
      <c r="C194" s="801" t="s">
        <v>1028</v>
      </c>
      <c r="D194" s="801" t="s">
        <v>1401</v>
      </c>
      <c r="E194" s="799" t="s">
        <v>1402</v>
      </c>
      <c r="F194" s="799"/>
      <c r="G194" s="799"/>
      <c r="H194" s="799"/>
      <c r="I194" s="799">
        <v>56</v>
      </c>
      <c r="J194" s="799">
        <v>56</v>
      </c>
      <c r="K194" s="799">
        <v>0</v>
      </c>
      <c r="L194" s="799" t="s">
        <v>1255</v>
      </c>
      <c r="M194" s="799">
        <v>40110</v>
      </c>
      <c r="N194" s="799" t="s">
        <v>1401</v>
      </c>
      <c r="O194" s="799">
        <v>20</v>
      </c>
      <c r="P194" s="799" t="s">
        <v>1246</v>
      </c>
      <c r="Q194" s="799" t="s">
        <v>1282</v>
      </c>
      <c r="R194" s="799" t="s">
        <v>1282</v>
      </c>
      <c r="S194" s="799">
        <v>38</v>
      </c>
      <c r="T194" s="799">
        <v>38</v>
      </c>
      <c r="U194" s="799">
        <v>38</v>
      </c>
      <c r="V194" s="799"/>
      <c r="W194" s="799">
        <v>0</v>
      </c>
      <c r="X194" s="799"/>
      <c r="Y194" s="803"/>
    </row>
    <row r="195" spans="1:25">
      <c r="A195" s="799">
        <v>17</v>
      </c>
      <c r="B195" s="810" t="s">
        <v>1400</v>
      </c>
      <c r="C195" s="801" t="s">
        <v>1028</v>
      </c>
      <c r="D195" s="801" t="s">
        <v>1401</v>
      </c>
      <c r="E195" s="799" t="s">
        <v>1402</v>
      </c>
      <c r="F195" s="799"/>
      <c r="G195" s="799"/>
      <c r="H195" s="799"/>
      <c r="I195" s="799">
        <v>56</v>
      </c>
      <c r="J195" s="799">
        <v>56</v>
      </c>
      <c r="K195" s="799">
        <v>0</v>
      </c>
      <c r="L195" s="799" t="s">
        <v>1255</v>
      </c>
      <c r="M195" s="799">
        <v>11264</v>
      </c>
      <c r="N195" s="799" t="s">
        <v>1406</v>
      </c>
      <c r="O195" s="799">
        <v>0</v>
      </c>
      <c r="P195" s="799" t="s">
        <v>1246</v>
      </c>
      <c r="Q195" s="799" t="s">
        <v>1282</v>
      </c>
      <c r="R195" s="799" t="s">
        <v>1282</v>
      </c>
      <c r="S195" s="799">
        <v>0</v>
      </c>
      <c r="T195" s="799">
        <v>0</v>
      </c>
      <c r="U195" s="799">
        <v>0</v>
      </c>
      <c r="V195" s="799"/>
      <c r="W195" s="799">
        <v>0</v>
      </c>
      <c r="X195" s="799"/>
      <c r="Y195" s="803"/>
    </row>
    <row r="196" spans="1:25">
      <c r="A196" s="799">
        <v>17</v>
      </c>
      <c r="B196" s="810" t="s">
        <v>1400</v>
      </c>
      <c r="C196" s="801" t="s">
        <v>1028</v>
      </c>
      <c r="D196" s="801" t="s">
        <v>1401</v>
      </c>
      <c r="E196" s="799" t="s">
        <v>1402</v>
      </c>
      <c r="F196" s="799"/>
      <c r="G196" s="799"/>
      <c r="H196" s="799"/>
      <c r="I196" s="799">
        <v>56</v>
      </c>
      <c r="J196" s="799">
        <v>56</v>
      </c>
      <c r="K196" s="799">
        <v>0</v>
      </c>
      <c r="L196" s="799" t="s">
        <v>217</v>
      </c>
      <c r="M196" s="799">
        <v>698</v>
      </c>
      <c r="N196" s="799" t="s">
        <v>1401</v>
      </c>
      <c r="O196" s="799">
        <v>0</v>
      </c>
      <c r="P196" s="799" t="s">
        <v>1246</v>
      </c>
      <c r="Q196" s="799" t="s">
        <v>1282</v>
      </c>
      <c r="R196" s="799" t="s">
        <v>1282</v>
      </c>
      <c r="S196" s="799">
        <v>0</v>
      </c>
      <c r="T196" s="799">
        <v>0</v>
      </c>
      <c r="U196" s="799">
        <v>0</v>
      </c>
      <c r="V196" s="799"/>
      <c r="W196" s="799">
        <v>0</v>
      </c>
      <c r="X196" s="799"/>
      <c r="Y196" s="803"/>
    </row>
    <row r="197" spans="1:25">
      <c r="A197" s="799">
        <v>17</v>
      </c>
      <c r="B197" s="810" t="s">
        <v>1400</v>
      </c>
      <c r="C197" s="801" t="s">
        <v>1028</v>
      </c>
      <c r="D197" s="801" t="s">
        <v>1401</v>
      </c>
      <c r="E197" s="799" t="s">
        <v>1402</v>
      </c>
      <c r="F197" s="799"/>
      <c r="G197" s="799"/>
      <c r="H197" s="799"/>
      <c r="I197" s="799">
        <v>56</v>
      </c>
      <c r="J197" s="799">
        <v>0</v>
      </c>
      <c r="K197" s="799">
        <v>56</v>
      </c>
      <c r="L197" s="799" t="s">
        <v>220</v>
      </c>
      <c r="M197" s="799" t="s">
        <v>1403</v>
      </c>
      <c r="N197" s="799" t="s">
        <v>1401</v>
      </c>
      <c r="O197" s="799">
        <v>0</v>
      </c>
      <c r="P197" s="799" t="s">
        <v>1246</v>
      </c>
      <c r="Q197" s="799" t="s">
        <v>1282</v>
      </c>
      <c r="R197" s="799" t="s">
        <v>1282</v>
      </c>
      <c r="S197" s="799">
        <v>0</v>
      </c>
      <c r="T197" s="799">
        <v>0</v>
      </c>
      <c r="U197" s="799">
        <v>0</v>
      </c>
      <c r="V197" s="799"/>
      <c r="W197" s="799">
        <v>0</v>
      </c>
      <c r="X197" s="799"/>
      <c r="Y197" s="803"/>
    </row>
    <row r="198" spans="1:25">
      <c r="A198" s="799">
        <v>18</v>
      </c>
      <c r="B198" s="810" t="s">
        <v>1407</v>
      </c>
      <c r="C198" s="801" t="s">
        <v>1028</v>
      </c>
      <c r="D198" s="801" t="s">
        <v>1028</v>
      </c>
      <c r="E198" s="799" t="s">
        <v>1380</v>
      </c>
      <c r="F198" s="799">
        <v>1001</v>
      </c>
      <c r="G198" s="799">
        <v>1001</v>
      </c>
      <c r="H198" s="802">
        <v>151</v>
      </c>
      <c r="I198" s="799">
        <v>27</v>
      </c>
      <c r="J198" s="799">
        <v>18</v>
      </c>
      <c r="K198" s="799">
        <v>9</v>
      </c>
      <c r="L198" s="799" t="s">
        <v>351</v>
      </c>
      <c r="M198" s="799">
        <v>213097</v>
      </c>
      <c r="N198" s="799" t="s">
        <v>1028</v>
      </c>
      <c r="O198" s="799">
        <v>18</v>
      </c>
      <c r="P198" s="799" t="s">
        <v>1282</v>
      </c>
      <c r="Q198" s="799" t="s">
        <v>1282</v>
      </c>
      <c r="R198" s="799" t="s">
        <v>1247</v>
      </c>
      <c r="S198" s="799">
        <v>18</v>
      </c>
      <c r="T198" s="799">
        <v>18</v>
      </c>
      <c r="U198" s="799">
        <v>0</v>
      </c>
      <c r="V198" s="799"/>
      <c r="W198" s="799">
        <v>0</v>
      </c>
      <c r="X198" s="799"/>
      <c r="Y198" s="803"/>
    </row>
    <row r="199" spans="1:25">
      <c r="A199" s="799">
        <v>18</v>
      </c>
      <c r="B199" s="810" t="s">
        <v>1407</v>
      </c>
      <c r="C199" s="801" t="s">
        <v>1028</v>
      </c>
      <c r="D199" s="801" t="s">
        <v>1028</v>
      </c>
      <c r="E199" s="799" t="s">
        <v>1380</v>
      </c>
      <c r="F199" s="799"/>
      <c r="G199" s="799"/>
      <c r="H199" s="799"/>
      <c r="I199" s="799">
        <v>27</v>
      </c>
      <c r="J199" s="799">
        <v>0</v>
      </c>
      <c r="K199" s="799">
        <v>27</v>
      </c>
      <c r="L199" s="799" t="s">
        <v>1252</v>
      </c>
      <c r="M199" s="799">
        <v>1019</v>
      </c>
      <c r="N199" s="799" t="s">
        <v>1028</v>
      </c>
      <c r="O199" s="811">
        <v>27</v>
      </c>
      <c r="P199" s="799" t="s">
        <v>1282</v>
      </c>
      <c r="Q199" s="799" t="s">
        <v>1282</v>
      </c>
      <c r="R199" s="799" t="s">
        <v>1247</v>
      </c>
      <c r="S199" s="811">
        <v>27</v>
      </c>
      <c r="T199" s="811">
        <v>27</v>
      </c>
      <c r="U199" s="811">
        <v>0</v>
      </c>
      <c r="V199" s="799"/>
      <c r="W199" s="799">
        <v>0</v>
      </c>
      <c r="X199" s="799"/>
      <c r="Y199" s="803"/>
    </row>
    <row r="200" spans="1:25">
      <c r="A200" s="799">
        <v>18</v>
      </c>
      <c r="B200" s="810" t="s">
        <v>1407</v>
      </c>
      <c r="C200" s="801" t="s">
        <v>1028</v>
      </c>
      <c r="D200" s="801" t="s">
        <v>1028</v>
      </c>
      <c r="E200" s="799" t="s">
        <v>1380</v>
      </c>
      <c r="F200" s="799"/>
      <c r="G200" s="799"/>
      <c r="H200" s="799"/>
      <c r="I200" s="799">
        <v>27</v>
      </c>
      <c r="J200" s="799">
        <v>27</v>
      </c>
      <c r="K200" s="799">
        <v>0</v>
      </c>
      <c r="L200" s="799" t="s">
        <v>220</v>
      </c>
      <c r="M200" s="799" t="s">
        <v>1408</v>
      </c>
      <c r="N200" s="799" t="s">
        <v>1028</v>
      </c>
      <c r="O200" s="799">
        <v>27</v>
      </c>
      <c r="P200" s="799" t="s">
        <v>1282</v>
      </c>
      <c r="Q200" s="799" t="s">
        <v>1282</v>
      </c>
      <c r="R200" s="799" t="s">
        <v>1247</v>
      </c>
      <c r="S200" s="799">
        <v>27</v>
      </c>
      <c r="T200" s="799">
        <v>27</v>
      </c>
      <c r="U200" s="799">
        <v>0</v>
      </c>
      <c r="V200" s="799"/>
      <c r="W200" s="799">
        <v>0</v>
      </c>
      <c r="X200" s="799"/>
      <c r="Y200" s="803"/>
    </row>
    <row r="201" spans="1:25">
      <c r="A201" s="799">
        <v>18</v>
      </c>
      <c r="B201" s="810" t="s">
        <v>1407</v>
      </c>
      <c r="C201" s="801" t="s">
        <v>1028</v>
      </c>
      <c r="D201" s="801" t="s">
        <v>1028</v>
      </c>
      <c r="E201" s="799" t="s">
        <v>1380</v>
      </c>
      <c r="F201" s="799"/>
      <c r="G201" s="799"/>
      <c r="H201" s="799"/>
      <c r="I201" s="799">
        <v>27</v>
      </c>
      <c r="J201" s="799">
        <v>20</v>
      </c>
      <c r="K201" s="799">
        <v>7</v>
      </c>
      <c r="L201" s="799" t="s">
        <v>224</v>
      </c>
      <c r="M201" s="799">
        <v>8967</v>
      </c>
      <c r="N201" s="799" t="s">
        <v>1028</v>
      </c>
      <c r="O201" s="799">
        <v>27</v>
      </c>
      <c r="P201" s="799" t="s">
        <v>1282</v>
      </c>
      <c r="Q201" s="799" t="s">
        <v>1282</v>
      </c>
      <c r="R201" s="799" t="s">
        <v>1247</v>
      </c>
      <c r="S201" s="799">
        <v>27</v>
      </c>
      <c r="T201" s="799">
        <v>27</v>
      </c>
      <c r="U201" s="811">
        <v>0</v>
      </c>
      <c r="V201" s="799"/>
      <c r="W201" s="811">
        <v>0</v>
      </c>
      <c r="X201" s="799"/>
      <c r="Y201" s="803"/>
    </row>
    <row r="202" spans="1:25">
      <c r="A202" s="799">
        <v>18</v>
      </c>
      <c r="B202" s="810" t="s">
        <v>1407</v>
      </c>
      <c r="C202" s="801" t="s">
        <v>1028</v>
      </c>
      <c r="D202" s="801" t="s">
        <v>1028</v>
      </c>
      <c r="E202" s="799" t="s">
        <v>1380</v>
      </c>
      <c r="F202" s="799"/>
      <c r="G202" s="799"/>
      <c r="H202" s="799"/>
      <c r="I202" s="799">
        <v>27</v>
      </c>
      <c r="J202" s="799">
        <v>18</v>
      </c>
      <c r="K202" s="799">
        <v>9</v>
      </c>
      <c r="L202" s="799" t="s">
        <v>217</v>
      </c>
      <c r="M202" s="799">
        <v>479</v>
      </c>
      <c r="N202" s="799" t="s">
        <v>1409</v>
      </c>
      <c r="O202" s="799">
        <v>27</v>
      </c>
      <c r="P202" s="799" t="s">
        <v>1282</v>
      </c>
      <c r="Q202" s="799" t="s">
        <v>1282</v>
      </c>
      <c r="R202" s="799" t="s">
        <v>1247</v>
      </c>
      <c r="S202" s="799">
        <v>27</v>
      </c>
      <c r="T202" s="799">
        <v>27</v>
      </c>
      <c r="U202" s="799">
        <v>0</v>
      </c>
      <c r="V202" s="799"/>
      <c r="W202" s="799">
        <v>0</v>
      </c>
      <c r="X202" s="799"/>
      <c r="Y202" s="803"/>
    </row>
    <row r="203" spans="1:25">
      <c r="A203" s="799">
        <v>18</v>
      </c>
      <c r="B203" s="810" t="s">
        <v>1407</v>
      </c>
      <c r="C203" s="801" t="s">
        <v>1028</v>
      </c>
      <c r="D203" s="801" t="s">
        <v>1028</v>
      </c>
      <c r="E203" s="799" t="s">
        <v>1380</v>
      </c>
      <c r="F203" s="799"/>
      <c r="G203" s="799"/>
      <c r="H203" s="799"/>
      <c r="I203" s="799">
        <v>27</v>
      </c>
      <c r="J203" s="799">
        <v>17</v>
      </c>
      <c r="K203" s="799">
        <v>10</v>
      </c>
      <c r="L203" s="799" t="s">
        <v>217</v>
      </c>
      <c r="M203" s="799">
        <v>6353</v>
      </c>
      <c r="N203" s="799" t="s">
        <v>1410</v>
      </c>
      <c r="O203" s="799">
        <v>27</v>
      </c>
      <c r="P203" s="799" t="s">
        <v>1282</v>
      </c>
      <c r="Q203" s="799" t="s">
        <v>1282</v>
      </c>
      <c r="R203" s="799" t="s">
        <v>1247</v>
      </c>
      <c r="S203" s="799">
        <v>27</v>
      </c>
      <c r="T203" s="799">
        <v>27</v>
      </c>
      <c r="U203" s="799">
        <v>0</v>
      </c>
      <c r="V203" s="799"/>
      <c r="W203" s="799">
        <v>0</v>
      </c>
      <c r="X203" s="799"/>
      <c r="Y203" s="803"/>
    </row>
    <row r="204" spans="1:25">
      <c r="A204" s="799">
        <v>18</v>
      </c>
      <c r="B204" s="810" t="s">
        <v>1407</v>
      </c>
      <c r="C204" s="801" t="s">
        <v>1028</v>
      </c>
      <c r="D204" s="801" t="s">
        <v>1028</v>
      </c>
      <c r="E204" s="799" t="s">
        <v>1380</v>
      </c>
      <c r="F204" s="799"/>
      <c r="G204" s="799"/>
      <c r="H204" s="799"/>
      <c r="I204" s="799">
        <v>27</v>
      </c>
      <c r="J204" s="799">
        <v>16</v>
      </c>
      <c r="K204" s="799">
        <v>11</v>
      </c>
      <c r="L204" s="799" t="s">
        <v>217</v>
      </c>
      <c r="M204" s="799">
        <v>479</v>
      </c>
      <c r="N204" s="799" t="s">
        <v>1411</v>
      </c>
      <c r="O204" s="799">
        <v>27</v>
      </c>
      <c r="P204" s="799" t="s">
        <v>1282</v>
      </c>
      <c r="Q204" s="799" t="s">
        <v>1282</v>
      </c>
      <c r="R204" s="799" t="s">
        <v>1247</v>
      </c>
      <c r="S204" s="799">
        <v>27</v>
      </c>
      <c r="T204" s="799">
        <v>27</v>
      </c>
      <c r="U204" s="799">
        <v>0</v>
      </c>
      <c r="V204" s="799"/>
      <c r="W204" s="799">
        <v>0</v>
      </c>
      <c r="X204" s="799"/>
      <c r="Y204" s="803"/>
    </row>
    <row r="205" spans="1:25">
      <c r="A205" s="799">
        <v>18</v>
      </c>
      <c r="B205" s="810" t="s">
        <v>1407</v>
      </c>
      <c r="C205" s="801" t="s">
        <v>1028</v>
      </c>
      <c r="D205" s="801" t="s">
        <v>1028</v>
      </c>
      <c r="E205" s="799" t="s">
        <v>1380</v>
      </c>
      <c r="F205" s="799"/>
      <c r="G205" s="799"/>
      <c r="H205" s="799"/>
      <c r="I205" s="799">
        <v>27</v>
      </c>
      <c r="J205" s="799">
        <v>0</v>
      </c>
      <c r="K205" s="799">
        <v>27</v>
      </c>
      <c r="L205" s="799" t="s">
        <v>226</v>
      </c>
      <c r="M205" s="799">
        <v>284601</v>
      </c>
      <c r="N205" s="799" t="s">
        <v>1028</v>
      </c>
      <c r="O205" s="799">
        <v>27</v>
      </c>
      <c r="P205" s="799" t="s">
        <v>1282</v>
      </c>
      <c r="Q205" s="799" t="s">
        <v>1282</v>
      </c>
      <c r="R205" s="799" t="s">
        <v>1247</v>
      </c>
      <c r="S205" s="799">
        <v>27</v>
      </c>
      <c r="T205" s="799">
        <v>27</v>
      </c>
      <c r="U205" s="799">
        <v>0</v>
      </c>
      <c r="V205" s="799"/>
      <c r="W205" s="799">
        <v>0</v>
      </c>
      <c r="X205" s="799"/>
      <c r="Y205" s="803"/>
    </row>
    <row r="206" spans="1:25">
      <c r="A206" s="799">
        <v>18</v>
      </c>
      <c r="B206" s="810" t="s">
        <v>1407</v>
      </c>
      <c r="C206" s="801" t="s">
        <v>1028</v>
      </c>
      <c r="D206" s="801" t="s">
        <v>1028</v>
      </c>
      <c r="E206" s="799" t="s">
        <v>1380</v>
      </c>
      <c r="F206" s="799"/>
      <c r="G206" s="799"/>
      <c r="H206" s="799"/>
      <c r="I206" s="799">
        <v>27</v>
      </c>
      <c r="J206" s="799">
        <v>20</v>
      </c>
      <c r="K206" s="799">
        <v>7</v>
      </c>
      <c r="L206" s="799" t="s">
        <v>561</v>
      </c>
      <c r="M206" s="799">
        <v>318</v>
      </c>
      <c r="N206" s="799" t="s">
        <v>1028</v>
      </c>
      <c r="O206" s="799">
        <v>20</v>
      </c>
      <c r="P206" s="799" t="s">
        <v>1282</v>
      </c>
      <c r="Q206" s="799" t="s">
        <v>1282</v>
      </c>
      <c r="R206" s="799" t="s">
        <v>1247</v>
      </c>
      <c r="S206" s="799">
        <v>20</v>
      </c>
      <c r="T206" s="799">
        <v>20</v>
      </c>
      <c r="U206" s="799">
        <v>0</v>
      </c>
      <c r="V206" s="799"/>
      <c r="W206" s="799">
        <v>0</v>
      </c>
      <c r="X206" s="799"/>
      <c r="Y206" s="803"/>
    </row>
    <row r="207" spans="1:25">
      <c r="A207" s="799">
        <v>18</v>
      </c>
      <c r="B207" s="810" t="s">
        <v>1407</v>
      </c>
      <c r="C207" s="801" t="s">
        <v>1028</v>
      </c>
      <c r="D207" s="801" t="s">
        <v>1028</v>
      </c>
      <c r="E207" s="799" t="s">
        <v>1380</v>
      </c>
      <c r="F207" s="799"/>
      <c r="G207" s="799"/>
      <c r="H207" s="799"/>
      <c r="I207" s="799">
        <v>27</v>
      </c>
      <c r="J207" s="799">
        <v>14</v>
      </c>
      <c r="K207" s="799">
        <v>13</v>
      </c>
      <c r="L207" s="799" t="s">
        <v>296</v>
      </c>
      <c r="M207" s="799">
        <v>1594</v>
      </c>
      <c r="N207" s="799" t="s">
        <v>1028</v>
      </c>
      <c r="O207" s="799">
        <v>27</v>
      </c>
      <c r="P207" s="799" t="s">
        <v>1282</v>
      </c>
      <c r="Q207" s="799" t="s">
        <v>1282</v>
      </c>
      <c r="R207" s="799" t="s">
        <v>1247</v>
      </c>
      <c r="S207" s="799">
        <v>27</v>
      </c>
      <c r="T207" s="799">
        <v>27</v>
      </c>
      <c r="U207" s="799">
        <v>0</v>
      </c>
      <c r="V207" s="799"/>
      <c r="W207" s="799">
        <v>0</v>
      </c>
      <c r="X207" s="799"/>
      <c r="Y207" s="803"/>
    </row>
    <row r="208" spans="1:25">
      <c r="A208" s="799">
        <v>18</v>
      </c>
      <c r="B208" s="810" t="s">
        <v>1407</v>
      </c>
      <c r="C208" s="801" t="s">
        <v>1028</v>
      </c>
      <c r="D208" s="801" t="s">
        <v>1028</v>
      </c>
      <c r="E208" s="799" t="s">
        <v>1380</v>
      </c>
      <c r="F208" s="799"/>
      <c r="G208" s="799"/>
      <c r="H208" s="799"/>
      <c r="I208" s="799">
        <v>78</v>
      </c>
      <c r="J208" s="799">
        <v>23</v>
      </c>
      <c r="K208" s="799">
        <v>55</v>
      </c>
      <c r="L208" s="799" t="s">
        <v>37</v>
      </c>
      <c r="M208" s="799">
        <v>2566</v>
      </c>
      <c r="N208" s="799" t="s">
        <v>1028</v>
      </c>
      <c r="O208" s="799">
        <v>78</v>
      </c>
      <c r="P208" s="799" t="s">
        <v>1282</v>
      </c>
      <c r="Q208" s="799" t="s">
        <v>1282</v>
      </c>
      <c r="R208" s="799" t="s">
        <v>1247</v>
      </c>
      <c r="S208" s="799">
        <v>78</v>
      </c>
      <c r="T208" s="799">
        <v>78</v>
      </c>
      <c r="U208" s="799">
        <v>78</v>
      </c>
      <c r="V208" s="799"/>
      <c r="W208" s="799">
        <v>0</v>
      </c>
      <c r="X208" s="799"/>
      <c r="Y208" s="803"/>
    </row>
    <row r="209" spans="1:25">
      <c r="A209" s="799">
        <v>18</v>
      </c>
      <c r="B209" s="810" t="s">
        <v>1407</v>
      </c>
      <c r="C209" s="801" t="s">
        <v>1028</v>
      </c>
      <c r="D209" s="801" t="s">
        <v>1028</v>
      </c>
      <c r="E209" s="799" t="s">
        <v>1380</v>
      </c>
      <c r="F209" s="799"/>
      <c r="G209" s="799"/>
      <c r="H209" s="799"/>
      <c r="I209" s="799">
        <v>3</v>
      </c>
      <c r="J209" s="799">
        <v>0</v>
      </c>
      <c r="K209" s="799">
        <v>0</v>
      </c>
      <c r="L209" s="799" t="s">
        <v>39</v>
      </c>
      <c r="M209" s="799">
        <v>1424</v>
      </c>
      <c r="N209" s="799" t="s">
        <v>1028</v>
      </c>
      <c r="O209" s="799">
        <v>3</v>
      </c>
      <c r="P209" s="799" t="s">
        <v>1282</v>
      </c>
      <c r="Q209" s="799" t="s">
        <v>1282</v>
      </c>
      <c r="R209" s="799" t="s">
        <v>1247</v>
      </c>
      <c r="S209" s="799">
        <v>3</v>
      </c>
      <c r="T209" s="799">
        <v>3</v>
      </c>
      <c r="U209" s="799">
        <v>0</v>
      </c>
      <c r="V209" s="799"/>
      <c r="W209" s="799">
        <v>0</v>
      </c>
      <c r="X209" s="799"/>
      <c r="Y209" s="803"/>
    </row>
    <row r="210" spans="1:25">
      <c r="A210" s="799">
        <v>18</v>
      </c>
      <c r="B210" s="810" t="s">
        <v>1407</v>
      </c>
      <c r="C210" s="801" t="s">
        <v>1028</v>
      </c>
      <c r="D210" s="801" t="s">
        <v>1028</v>
      </c>
      <c r="E210" s="799" t="s">
        <v>1380</v>
      </c>
      <c r="F210" s="799"/>
      <c r="G210" s="799"/>
      <c r="H210" s="799"/>
      <c r="I210" s="799">
        <v>0</v>
      </c>
      <c r="J210" s="799">
        <v>0</v>
      </c>
      <c r="K210" s="799">
        <v>0</v>
      </c>
      <c r="L210" s="799" t="s">
        <v>23</v>
      </c>
      <c r="M210" s="799">
        <v>1241</v>
      </c>
      <c r="N210" s="799" t="s">
        <v>1028</v>
      </c>
      <c r="O210" s="799">
        <v>0</v>
      </c>
      <c r="P210" s="799" t="s">
        <v>1282</v>
      </c>
      <c r="Q210" s="799" t="s">
        <v>1282</v>
      </c>
      <c r="R210" s="799" t="s">
        <v>1247</v>
      </c>
      <c r="S210" s="799">
        <v>0</v>
      </c>
      <c r="T210" s="799">
        <v>0</v>
      </c>
      <c r="U210" s="799">
        <v>0</v>
      </c>
      <c r="V210" s="799"/>
      <c r="W210" s="799">
        <v>0</v>
      </c>
      <c r="X210" s="799"/>
      <c r="Y210" s="803"/>
    </row>
    <row r="211" spans="1:25">
      <c r="A211" s="799">
        <v>18</v>
      </c>
      <c r="B211" s="810" t="s">
        <v>1407</v>
      </c>
      <c r="C211" s="801" t="s">
        <v>1028</v>
      </c>
      <c r="D211" s="801" t="s">
        <v>1028</v>
      </c>
      <c r="E211" s="799" t="s">
        <v>1380</v>
      </c>
      <c r="F211" s="799"/>
      <c r="G211" s="799"/>
      <c r="H211" s="799"/>
      <c r="I211" s="799">
        <v>27</v>
      </c>
      <c r="J211" s="799">
        <v>15</v>
      </c>
      <c r="K211" s="799">
        <v>12</v>
      </c>
      <c r="L211" s="799" t="s">
        <v>351</v>
      </c>
      <c r="M211" s="799" t="s">
        <v>1412</v>
      </c>
      <c r="N211" s="799" t="s">
        <v>1028</v>
      </c>
      <c r="O211" s="799">
        <v>20</v>
      </c>
      <c r="P211" s="799" t="s">
        <v>1282</v>
      </c>
      <c r="Q211" s="799" t="s">
        <v>1282</v>
      </c>
      <c r="R211" s="799" t="s">
        <v>1247</v>
      </c>
      <c r="S211" s="799">
        <v>20</v>
      </c>
      <c r="T211" s="799">
        <v>20</v>
      </c>
      <c r="U211" s="799">
        <v>0</v>
      </c>
      <c r="V211" s="799"/>
      <c r="W211" s="799">
        <v>0</v>
      </c>
      <c r="X211" s="799"/>
      <c r="Y211" s="803"/>
    </row>
    <row r="212" spans="1:25">
      <c r="A212" s="799">
        <v>18</v>
      </c>
      <c r="B212" s="810" t="s">
        <v>1407</v>
      </c>
      <c r="C212" s="801" t="s">
        <v>1028</v>
      </c>
      <c r="D212" s="801" t="s">
        <v>1028</v>
      </c>
      <c r="E212" s="799" t="s">
        <v>1380</v>
      </c>
      <c r="F212" s="799"/>
      <c r="G212" s="799"/>
      <c r="H212" s="799"/>
      <c r="I212" s="799">
        <v>27</v>
      </c>
      <c r="J212" s="799">
        <v>18</v>
      </c>
      <c r="K212" s="799">
        <v>9</v>
      </c>
      <c r="L212" s="799" t="s">
        <v>228</v>
      </c>
      <c r="M212" s="799">
        <v>3018</v>
      </c>
      <c r="N212" s="799" t="s">
        <v>1028</v>
      </c>
      <c r="O212" s="799">
        <v>23</v>
      </c>
      <c r="P212" s="799" t="s">
        <v>1282</v>
      </c>
      <c r="Q212" s="799" t="s">
        <v>1282</v>
      </c>
      <c r="R212" s="799" t="s">
        <v>1247</v>
      </c>
      <c r="S212" s="799">
        <v>23</v>
      </c>
      <c r="T212" s="799">
        <v>23</v>
      </c>
      <c r="U212" s="799">
        <v>0</v>
      </c>
      <c r="V212" s="799"/>
      <c r="W212" s="799">
        <v>0</v>
      </c>
      <c r="X212" s="799"/>
      <c r="Y212" s="803"/>
    </row>
    <row r="213" spans="1:25">
      <c r="A213" s="799">
        <v>18</v>
      </c>
      <c r="B213" s="810" t="s">
        <v>1407</v>
      </c>
      <c r="C213" s="801" t="s">
        <v>1028</v>
      </c>
      <c r="D213" s="801" t="s">
        <v>1028</v>
      </c>
      <c r="E213" s="799" t="s">
        <v>1380</v>
      </c>
      <c r="F213" s="799"/>
      <c r="G213" s="799"/>
      <c r="H213" s="799"/>
      <c r="I213" s="799">
        <v>27</v>
      </c>
      <c r="J213" s="799">
        <v>18</v>
      </c>
      <c r="K213" s="799">
        <v>9</v>
      </c>
      <c r="L213" s="799" t="s">
        <v>349</v>
      </c>
      <c r="M213" s="799">
        <v>136</v>
      </c>
      <c r="N213" s="799" t="s">
        <v>1028</v>
      </c>
      <c r="O213" s="799">
        <v>22</v>
      </c>
      <c r="P213" s="799" t="s">
        <v>1282</v>
      </c>
      <c r="Q213" s="799" t="s">
        <v>1282</v>
      </c>
      <c r="R213" s="799" t="s">
        <v>1247</v>
      </c>
      <c r="S213" s="799">
        <v>22</v>
      </c>
      <c r="T213" s="799">
        <v>22</v>
      </c>
      <c r="U213" s="799">
        <v>0</v>
      </c>
      <c r="V213" s="799"/>
      <c r="W213" s="799">
        <v>0</v>
      </c>
      <c r="X213" s="799"/>
      <c r="Y213" s="803"/>
    </row>
    <row r="214" spans="1:25">
      <c r="A214" s="799">
        <v>18</v>
      </c>
      <c r="B214" s="810" t="s">
        <v>1407</v>
      </c>
      <c r="C214" s="801" t="s">
        <v>1028</v>
      </c>
      <c r="D214" s="801" t="s">
        <v>1028</v>
      </c>
      <c r="E214" s="799" t="s">
        <v>1380</v>
      </c>
      <c r="F214" s="799"/>
      <c r="G214" s="799"/>
      <c r="H214" s="799"/>
      <c r="I214" s="799">
        <v>27</v>
      </c>
      <c r="J214" s="799">
        <v>0</v>
      </c>
      <c r="K214" s="799">
        <v>27</v>
      </c>
      <c r="L214" s="799" t="s">
        <v>1413</v>
      </c>
      <c r="M214" s="799">
        <v>1335</v>
      </c>
      <c r="N214" s="799" t="s">
        <v>1028</v>
      </c>
      <c r="O214" s="799">
        <v>27</v>
      </c>
      <c r="P214" s="799" t="s">
        <v>1282</v>
      </c>
      <c r="Q214" s="799" t="s">
        <v>1282</v>
      </c>
      <c r="R214" s="799" t="s">
        <v>1247</v>
      </c>
      <c r="S214" s="799">
        <v>27</v>
      </c>
      <c r="T214" s="799">
        <v>27</v>
      </c>
      <c r="U214" s="799">
        <v>0</v>
      </c>
      <c r="V214" s="799"/>
      <c r="W214" s="799">
        <v>0</v>
      </c>
      <c r="X214" s="799"/>
      <c r="Y214" s="803"/>
    </row>
    <row r="215" spans="1:25">
      <c r="A215" s="799">
        <v>18</v>
      </c>
      <c r="B215" s="810" t="s">
        <v>1407</v>
      </c>
      <c r="C215" s="801" t="s">
        <v>1028</v>
      </c>
      <c r="D215" s="801" t="s">
        <v>1028</v>
      </c>
      <c r="E215" s="799" t="s">
        <v>1380</v>
      </c>
      <c r="F215" s="799"/>
      <c r="G215" s="799"/>
      <c r="H215" s="799"/>
      <c r="I215" s="799">
        <v>27</v>
      </c>
      <c r="J215" s="799">
        <v>0</v>
      </c>
      <c r="K215" s="799">
        <v>27</v>
      </c>
      <c r="L215" s="799" t="s">
        <v>1005</v>
      </c>
      <c r="M215" s="799">
        <v>8242</v>
      </c>
      <c r="N215" s="799" t="s">
        <v>1028</v>
      </c>
      <c r="O215" s="799">
        <v>27</v>
      </c>
      <c r="P215" s="799" t="s">
        <v>1282</v>
      </c>
      <c r="Q215" s="799" t="s">
        <v>1282</v>
      </c>
      <c r="R215" s="799" t="s">
        <v>1247</v>
      </c>
      <c r="S215" s="799">
        <v>27</v>
      </c>
      <c r="T215" s="799">
        <v>27</v>
      </c>
      <c r="U215" s="799">
        <v>0</v>
      </c>
      <c r="V215" s="799"/>
      <c r="W215" s="799">
        <v>0</v>
      </c>
      <c r="X215" s="799"/>
      <c r="Y215" s="803"/>
    </row>
    <row r="216" spans="1:25">
      <c r="A216" s="799">
        <v>18</v>
      </c>
      <c r="B216" s="810" t="s">
        <v>1407</v>
      </c>
      <c r="C216" s="801" t="s">
        <v>1028</v>
      </c>
      <c r="D216" s="801" t="s">
        <v>1028</v>
      </c>
      <c r="E216" s="799" t="s">
        <v>1380</v>
      </c>
      <c r="F216" s="799"/>
      <c r="G216" s="799"/>
      <c r="H216" s="799"/>
      <c r="I216" s="799">
        <v>27</v>
      </c>
      <c r="J216" s="799">
        <v>0</v>
      </c>
      <c r="K216" s="799">
        <v>27</v>
      </c>
      <c r="L216" s="799" t="s">
        <v>361</v>
      </c>
      <c r="M216" s="799">
        <v>205</v>
      </c>
      <c r="N216" s="799" t="s">
        <v>1028</v>
      </c>
      <c r="O216" s="799">
        <v>0</v>
      </c>
      <c r="P216" s="799" t="s">
        <v>1282</v>
      </c>
      <c r="Q216" s="799" t="s">
        <v>1282</v>
      </c>
      <c r="R216" s="799" t="s">
        <v>1247</v>
      </c>
      <c r="S216" s="799">
        <v>0</v>
      </c>
      <c r="T216" s="799">
        <v>0</v>
      </c>
      <c r="U216" s="799">
        <v>0</v>
      </c>
      <c r="V216" s="799"/>
      <c r="W216" s="799">
        <v>0</v>
      </c>
      <c r="X216" s="799"/>
      <c r="Y216" s="803"/>
    </row>
    <row r="217" spans="1:25">
      <c r="A217" s="799">
        <v>18</v>
      </c>
      <c r="B217" s="810" t="s">
        <v>1407</v>
      </c>
      <c r="C217" s="801" t="s">
        <v>1028</v>
      </c>
      <c r="D217" s="801" t="s">
        <v>1028</v>
      </c>
      <c r="E217" s="799" t="s">
        <v>1380</v>
      </c>
      <c r="F217" s="799"/>
      <c r="G217" s="799"/>
      <c r="H217" s="799"/>
      <c r="I217" s="799">
        <v>27</v>
      </c>
      <c r="J217" s="799">
        <v>0</v>
      </c>
      <c r="K217" s="799">
        <v>27</v>
      </c>
      <c r="L217" s="799" t="s">
        <v>229</v>
      </c>
      <c r="M217" s="799">
        <v>102070</v>
      </c>
      <c r="N217" s="799" t="s">
        <v>1028</v>
      </c>
      <c r="O217" s="799">
        <v>27</v>
      </c>
      <c r="P217" s="799" t="s">
        <v>1282</v>
      </c>
      <c r="Q217" s="799" t="s">
        <v>1282</v>
      </c>
      <c r="R217" s="799" t="s">
        <v>1247</v>
      </c>
      <c r="S217" s="799">
        <v>27</v>
      </c>
      <c r="T217" s="799">
        <v>27</v>
      </c>
      <c r="U217" s="799">
        <v>0</v>
      </c>
      <c r="V217" s="799"/>
      <c r="W217" s="799">
        <v>0</v>
      </c>
      <c r="X217" s="799"/>
      <c r="Y217" s="803"/>
    </row>
    <row r="218" spans="1:25">
      <c r="A218" s="799">
        <v>18</v>
      </c>
      <c r="B218" s="810" t="s">
        <v>1407</v>
      </c>
      <c r="C218" s="801" t="s">
        <v>1028</v>
      </c>
      <c r="D218" s="801" t="s">
        <v>1028</v>
      </c>
      <c r="E218" s="799" t="s">
        <v>1380</v>
      </c>
      <c r="F218" s="799"/>
      <c r="G218" s="799"/>
      <c r="H218" s="799"/>
      <c r="I218" s="799">
        <v>27</v>
      </c>
      <c r="J218" s="799">
        <v>17</v>
      </c>
      <c r="K218" s="799">
        <v>10</v>
      </c>
      <c r="L218" s="799" t="s">
        <v>1248</v>
      </c>
      <c r="M218" s="799">
        <v>10885</v>
      </c>
      <c r="N218" s="799" t="s">
        <v>1414</v>
      </c>
      <c r="O218" s="799">
        <v>24</v>
      </c>
      <c r="P218" s="799" t="s">
        <v>1282</v>
      </c>
      <c r="Q218" s="799" t="s">
        <v>1282</v>
      </c>
      <c r="R218" s="799" t="s">
        <v>1247</v>
      </c>
      <c r="S218" s="799">
        <v>24</v>
      </c>
      <c r="T218" s="799">
        <v>24</v>
      </c>
      <c r="U218" s="799">
        <v>0</v>
      </c>
      <c r="V218" s="799"/>
      <c r="W218" s="799">
        <v>0</v>
      </c>
      <c r="X218" s="799"/>
      <c r="Y218" s="803"/>
    </row>
    <row r="219" spans="1:25">
      <c r="A219" s="799">
        <v>18</v>
      </c>
      <c r="B219" s="810" t="s">
        <v>1407</v>
      </c>
      <c r="C219" s="801" t="s">
        <v>1028</v>
      </c>
      <c r="D219" s="801" t="s">
        <v>1028</v>
      </c>
      <c r="E219" s="799" t="s">
        <v>1380</v>
      </c>
      <c r="F219" s="799"/>
      <c r="G219" s="799"/>
      <c r="H219" s="799"/>
      <c r="I219" s="799">
        <v>27</v>
      </c>
      <c r="J219" s="799">
        <v>19</v>
      </c>
      <c r="K219" s="799">
        <v>8</v>
      </c>
      <c r="L219" s="799" t="s">
        <v>1248</v>
      </c>
      <c r="M219" s="799">
        <v>10695</v>
      </c>
      <c r="N219" s="799" t="s">
        <v>1409</v>
      </c>
      <c r="O219" s="799">
        <v>50</v>
      </c>
      <c r="P219" s="799" t="s">
        <v>1282</v>
      </c>
      <c r="Q219" s="799" t="s">
        <v>1282</v>
      </c>
      <c r="R219" s="799" t="s">
        <v>1247</v>
      </c>
      <c r="S219" s="799">
        <v>50</v>
      </c>
      <c r="T219" s="799">
        <v>50</v>
      </c>
      <c r="U219" s="799">
        <v>50</v>
      </c>
      <c r="V219" s="799"/>
      <c r="W219" s="799">
        <v>0</v>
      </c>
      <c r="X219" s="799"/>
      <c r="Y219" s="803"/>
    </row>
    <row r="220" spans="1:25">
      <c r="A220" s="799">
        <v>18</v>
      </c>
      <c r="B220" s="810" t="s">
        <v>1407</v>
      </c>
      <c r="C220" s="801" t="s">
        <v>1028</v>
      </c>
      <c r="D220" s="801" t="s">
        <v>1028</v>
      </c>
      <c r="E220" s="799" t="s">
        <v>1380</v>
      </c>
      <c r="F220" s="799"/>
      <c r="G220" s="799"/>
      <c r="H220" s="799"/>
      <c r="I220" s="799">
        <v>27</v>
      </c>
      <c r="J220" s="799">
        <v>21</v>
      </c>
      <c r="K220" s="799">
        <v>6</v>
      </c>
      <c r="L220" s="799" t="s">
        <v>1248</v>
      </c>
      <c r="M220" s="799">
        <v>10506</v>
      </c>
      <c r="N220" s="799" t="s">
        <v>1415</v>
      </c>
      <c r="O220" s="799">
        <v>50</v>
      </c>
      <c r="P220" s="799" t="s">
        <v>1282</v>
      </c>
      <c r="Q220" s="799" t="s">
        <v>1282</v>
      </c>
      <c r="R220" s="799" t="s">
        <v>1247</v>
      </c>
      <c r="S220" s="799">
        <v>50</v>
      </c>
      <c r="T220" s="799">
        <v>50</v>
      </c>
      <c r="U220" s="799">
        <v>50</v>
      </c>
      <c r="V220" s="799"/>
      <c r="W220" s="799">
        <v>0</v>
      </c>
      <c r="X220" s="799"/>
      <c r="Y220" s="803"/>
    </row>
    <row r="221" spans="1:25">
      <c r="A221" s="799">
        <v>18</v>
      </c>
      <c r="B221" s="810" t="s">
        <v>1407</v>
      </c>
      <c r="C221" s="801" t="s">
        <v>1028</v>
      </c>
      <c r="D221" s="801" t="s">
        <v>1028</v>
      </c>
      <c r="E221" s="799" t="s">
        <v>1380</v>
      </c>
      <c r="F221" s="799"/>
      <c r="G221" s="799"/>
      <c r="H221" s="799"/>
      <c r="I221" s="799">
        <v>27</v>
      </c>
      <c r="J221" s="799">
        <v>18</v>
      </c>
      <c r="K221" s="799">
        <v>9</v>
      </c>
      <c r="L221" s="799" t="s">
        <v>1248</v>
      </c>
      <c r="M221" s="799">
        <v>10923</v>
      </c>
      <c r="N221" s="799" t="s">
        <v>1416</v>
      </c>
      <c r="O221" s="799">
        <v>20</v>
      </c>
      <c r="P221" s="799" t="s">
        <v>1282</v>
      </c>
      <c r="Q221" s="799" t="s">
        <v>1282</v>
      </c>
      <c r="R221" s="799" t="s">
        <v>1247</v>
      </c>
      <c r="S221" s="799">
        <v>20</v>
      </c>
      <c r="T221" s="799">
        <v>20</v>
      </c>
      <c r="U221" s="799">
        <v>0</v>
      </c>
      <c r="V221" s="799"/>
      <c r="W221" s="799">
        <v>0</v>
      </c>
      <c r="X221" s="799"/>
      <c r="Y221" s="803"/>
    </row>
    <row r="222" spans="1:25">
      <c r="A222" s="799">
        <v>18</v>
      </c>
      <c r="B222" s="810" t="s">
        <v>1407</v>
      </c>
      <c r="C222" s="801" t="s">
        <v>1028</v>
      </c>
      <c r="D222" s="801" t="s">
        <v>1028</v>
      </c>
      <c r="E222" s="799" t="s">
        <v>1380</v>
      </c>
      <c r="F222" s="799"/>
      <c r="G222" s="799"/>
      <c r="H222" s="799"/>
      <c r="I222" s="799">
        <v>27</v>
      </c>
      <c r="J222" s="799">
        <v>20</v>
      </c>
      <c r="K222" s="799">
        <v>7</v>
      </c>
      <c r="L222" s="799" t="s">
        <v>1248</v>
      </c>
      <c r="M222" s="799">
        <v>10978</v>
      </c>
      <c r="N222" s="799" t="s">
        <v>1417</v>
      </c>
      <c r="O222" s="799">
        <v>0</v>
      </c>
      <c r="P222" s="799" t="s">
        <v>1282</v>
      </c>
      <c r="Q222" s="799" t="s">
        <v>1282</v>
      </c>
      <c r="R222" s="799" t="s">
        <v>1247</v>
      </c>
      <c r="S222" s="799">
        <v>0</v>
      </c>
      <c r="T222" s="799">
        <v>0</v>
      </c>
      <c r="U222" s="799">
        <v>0</v>
      </c>
      <c r="V222" s="799"/>
      <c r="W222" s="799">
        <v>0</v>
      </c>
      <c r="X222" s="799"/>
      <c r="Y222" s="803"/>
    </row>
    <row r="223" spans="1:25">
      <c r="A223" s="799">
        <v>18</v>
      </c>
      <c r="B223" s="810" t="s">
        <v>1407</v>
      </c>
      <c r="C223" s="801" t="s">
        <v>1028</v>
      </c>
      <c r="D223" s="801" t="s">
        <v>1028</v>
      </c>
      <c r="E223" s="799" t="s">
        <v>1380</v>
      </c>
      <c r="F223" s="799"/>
      <c r="G223" s="799"/>
      <c r="H223" s="799"/>
      <c r="I223" s="799">
        <v>27</v>
      </c>
      <c r="J223" s="799">
        <v>20</v>
      </c>
      <c r="K223" s="799">
        <v>7</v>
      </c>
      <c r="L223" s="799" t="s">
        <v>229</v>
      </c>
      <c r="M223" s="799">
        <v>798000</v>
      </c>
      <c r="N223" s="799" t="s">
        <v>1418</v>
      </c>
      <c r="O223" s="799">
        <v>0</v>
      </c>
      <c r="P223" s="799" t="s">
        <v>1282</v>
      </c>
      <c r="Q223" s="799" t="s">
        <v>1282</v>
      </c>
      <c r="R223" s="799" t="s">
        <v>1247</v>
      </c>
      <c r="S223" s="799">
        <v>0</v>
      </c>
      <c r="T223" s="799">
        <v>0</v>
      </c>
      <c r="U223" s="799">
        <v>0</v>
      </c>
      <c r="V223" s="799"/>
      <c r="W223" s="799">
        <v>0</v>
      </c>
      <c r="X223" s="799"/>
      <c r="Y223" s="803"/>
    </row>
    <row r="224" spans="1:25">
      <c r="A224" s="799">
        <v>18</v>
      </c>
      <c r="B224" s="810" t="s">
        <v>1407</v>
      </c>
      <c r="C224" s="801" t="s">
        <v>1028</v>
      </c>
      <c r="D224" s="801" t="s">
        <v>1028</v>
      </c>
      <c r="E224" s="799" t="s">
        <v>1380</v>
      </c>
      <c r="F224" s="799"/>
      <c r="G224" s="799"/>
      <c r="H224" s="799"/>
      <c r="I224" s="799">
        <v>27</v>
      </c>
      <c r="J224" s="799">
        <v>15</v>
      </c>
      <c r="K224" s="799">
        <v>12</v>
      </c>
      <c r="L224" s="799" t="s">
        <v>1255</v>
      </c>
      <c r="M224" s="799">
        <v>5618</v>
      </c>
      <c r="N224" s="799" t="s">
        <v>1419</v>
      </c>
      <c r="O224" s="799">
        <v>50</v>
      </c>
      <c r="P224" s="799" t="s">
        <v>1282</v>
      </c>
      <c r="Q224" s="799" t="s">
        <v>1282</v>
      </c>
      <c r="R224" s="799" t="s">
        <v>1247</v>
      </c>
      <c r="S224" s="799">
        <v>50</v>
      </c>
      <c r="T224" s="799">
        <v>50</v>
      </c>
      <c r="U224" s="799">
        <v>50</v>
      </c>
      <c r="V224" s="799"/>
      <c r="W224" s="799">
        <v>0</v>
      </c>
      <c r="X224" s="799"/>
      <c r="Y224" s="803"/>
    </row>
    <row r="225" spans="1:25">
      <c r="A225" s="799">
        <v>18</v>
      </c>
      <c r="B225" s="810" t="s">
        <v>1407</v>
      </c>
      <c r="C225" s="801" t="s">
        <v>1028</v>
      </c>
      <c r="D225" s="801" t="s">
        <v>1028</v>
      </c>
      <c r="E225" s="799" t="s">
        <v>1380</v>
      </c>
      <c r="F225" s="799"/>
      <c r="G225" s="799"/>
      <c r="H225" s="799"/>
      <c r="I225" s="799">
        <v>27</v>
      </c>
      <c r="J225" s="799">
        <v>13</v>
      </c>
      <c r="K225" s="799">
        <v>14</v>
      </c>
      <c r="L225" s="799" t="s">
        <v>1255</v>
      </c>
      <c r="M225" s="799">
        <v>5618</v>
      </c>
      <c r="N225" s="799" t="s">
        <v>1409</v>
      </c>
      <c r="O225" s="799">
        <v>100</v>
      </c>
      <c r="P225" s="799" t="s">
        <v>1282</v>
      </c>
      <c r="Q225" s="799" t="s">
        <v>1282</v>
      </c>
      <c r="R225" s="799" t="s">
        <v>1247</v>
      </c>
      <c r="S225" s="799">
        <v>100</v>
      </c>
      <c r="T225" s="799">
        <v>100</v>
      </c>
      <c r="U225" s="799">
        <v>100</v>
      </c>
      <c r="V225" s="799"/>
      <c r="W225" s="799">
        <v>0</v>
      </c>
      <c r="X225" s="799"/>
      <c r="Y225" s="803"/>
    </row>
    <row r="226" spans="1:25">
      <c r="A226" s="799">
        <v>18</v>
      </c>
      <c r="B226" s="810" t="s">
        <v>1407</v>
      </c>
      <c r="C226" s="801" t="s">
        <v>1028</v>
      </c>
      <c r="D226" s="801" t="s">
        <v>1028</v>
      </c>
      <c r="E226" s="799" t="s">
        <v>1380</v>
      </c>
      <c r="F226" s="799"/>
      <c r="G226" s="799"/>
      <c r="H226" s="799"/>
      <c r="I226" s="799">
        <v>27</v>
      </c>
      <c r="J226" s="799">
        <v>15</v>
      </c>
      <c r="K226" s="799">
        <v>12</v>
      </c>
      <c r="L226" s="799" t="s">
        <v>1255</v>
      </c>
      <c r="M226" s="799">
        <v>40635</v>
      </c>
      <c r="N226" s="799" t="s">
        <v>1420</v>
      </c>
      <c r="O226" s="799">
        <v>60</v>
      </c>
      <c r="P226" s="799" t="s">
        <v>1282</v>
      </c>
      <c r="Q226" s="799" t="s">
        <v>1282</v>
      </c>
      <c r="R226" s="799" t="s">
        <v>1247</v>
      </c>
      <c r="S226" s="799">
        <v>60</v>
      </c>
      <c r="T226" s="799">
        <v>60</v>
      </c>
      <c r="U226" s="799">
        <v>60</v>
      </c>
      <c r="V226" s="799"/>
      <c r="W226" s="799">
        <v>0</v>
      </c>
      <c r="X226" s="799"/>
      <c r="Y226" s="803"/>
    </row>
    <row r="227" spans="1:25">
      <c r="A227" s="799">
        <v>18</v>
      </c>
      <c r="B227" s="810" t="s">
        <v>1407</v>
      </c>
      <c r="C227" s="801" t="s">
        <v>1028</v>
      </c>
      <c r="D227" s="801" t="s">
        <v>1028</v>
      </c>
      <c r="E227" s="799" t="s">
        <v>1380</v>
      </c>
      <c r="F227" s="799"/>
      <c r="G227" s="799"/>
      <c r="H227" s="799"/>
      <c r="I227" s="799">
        <v>27</v>
      </c>
      <c r="J227" s="799">
        <v>14</v>
      </c>
      <c r="K227" s="799">
        <v>13</v>
      </c>
      <c r="L227" s="799" t="s">
        <v>1255</v>
      </c>
      <c r="M227" s="799">
        <v>41178</v>
      </c>
      <c r="N227" s="799" t="s">
        <v>1421</v>
      </c>
      <c r="O227" s="799">
        <v>20</v>
      </c>
      <c r="P227" s="799" t="s">
        <v>1282</v>
      </c>
      <c r="Q227" s="799" t="s">
        <v>1282</v>
      </c>
      <c r="R227" s="799" t="s">
        <v>1247</v>
      </c>
      <c r="S227" s="799">
        <v>20</v>
      </c>
      <c r="T227" s="799">
        <v>20</v>
      </c>
      <c r="U227" s="799">
        <v>0</v>
      </c>
      <c r="V227" s="799"/>
      <c r="W227" s="799">
        <v>0</v>
      </c>
      <c r="X227" s="799"/>
      <c r="Y227" s="803"/>
    </row>
    <row r="228" spans="1:25">
      <c r="A228" s="799">
        <v>18</v>
      </c>
      <c r="B228" s="810" t="s">
        <v>1407</v>
      </c>
      <c r="C228" s="801" t="s">
        <v>1028</v>
      </c>
      <c r="D228" s="801" t="s">
        <v>1028</v>
      </c>
      <c r="E228" s="799" t="s">
        <v>1380</v>
      </c>
      <c r="F228" s="799"/>
      <c r="G228" s="799"/>
      <c r="H228" s="799"/>
      <c r="I228" s="799">
        <v>27</v>
      </c>
      <c r="J228" s="799">
        <v>13</v>
      </c>
      <c r="K228" s="799">
        <v>14</v>
      </c>
      <c r="L228" s="799" t="s">
        <v>1255</v>
      </c>
      <c r="M228" s="799">
        <v>40948</v>
      </c>
      <c r="N228" s="799" t="s">
        <v>1351</v>
      </c>
      <c r="O228" s="799">
        <v>21</v>
      </c>
      <c r="P228" s="799" t="s">
        <v>1282</v>
      </c>
      <c r="Q228" s="799" t="s">
        <v>1282</v>
      </c>
      <c r="R228" s="799" t="s">
        <v>1247</v>
      </c>
      <c r="S228" s="799">
        <v>21</v>
      </c>
      <c r="T228" s="799">
        <v>21</v>
      </c>
      <c r="U228" s="799">
        <v>0</v>
      </c>
      <c r="V228" s="799"/>
      <c r="W228" s="799">
        <v>0</v>
      </c>
      <c r="X228" s="799"/>
      <c r="Y228" s="803"/>
    </row>
    <row r="229" spans="1:25">
      <c r="A229" s="799">
        <v>18</v>
      </c>
      <c r="B229" s="810" t="s">
        <v>1407</v>
      </c>
      <c r="C229" s="801" t="s">
        <v>1028</v>
      </c>
      <c r="D229" s="801" t="s">
        <v>1028</v>
      </c>
      <c r="E229" s="799" t="s">
        <v>1380</v>
      </c>
      <c r="F229" s="799"/>
      <c r="G229" s="799"/>
      <c r="H229" s="799"/>
      <c r="I229" s="799">
        <v>27</v>
      </c>
      <c r="J229" s="799">
        <v>15</v>
      </c>
      <c r="K229" s="799">
        <v>12</v>
      </c>
      <c r="L229" s="799" t="s">
        <v>1255</v>
      </c>
      <c r="M229" s="799">
        <v>16485</v>
      </c>
      <c r="N229" s="799" t="s">
        <v>1422</v>
      </c>
      <c r="O229" s="799">
        <v>23</v>
      </c>
      <c r="P229" s="799" t="s">
        <v>1282</v>
      </c>
      <c r="Q229" s="799" t="s">
        <v>1282</v>
      </c>
      <c r="R229" s="799" t="s">
        <v>1247</v>
      </c>
      <c r="S229" s="799">
        <v>23</v>
      </c>
      <c r="T229" s="799">
        <v>23</v>
      </c>
      <c r="U229" s="799">
        <v>0</v>
      </c>
      <c r="V229" s="799"/>
      <c r="W229" s="799">
        <v>0</v>
      </c>
      <c r="X229" s="799"/>
      <c r="Y229" s="803"/>
    </row>
    <row r="230" spans="1:25">
      <c r="A230" s="799">
        <v>18</v>
      </c>
      <c r="B230" s="810" t="s">
        <v>1407</v>
      </c>
      <c r="C230" s="801" t="s">
        <v>1028</v>
      </c>
      <c r="D230" s="801" t="s">
        <v>1028</v>
      </c>
      <c r="E230" s="799" t="s">
        <v>1380</v>
      </c>
      <c r="F230" s="799"/>
      <c r="G230" s="799"/>
      <c r="H230" s="799"/>
      <c r="I230" s="799">
        <v>27</v>
      </c>
      <c r="J230" s="799">
        <v>15</v>
      </c>
      <c r="K230" s="799">
        <v>12</v>
      </c>
      <c r="L230" s="799" t="s">
        <v>217</v>
      </c>
      <c r="M230" s="799">
        <v>11000</v>
      </c>
      <c r="N230" s="799" t="s">
        <v>1418</v>
      </c>
      <c r="O230" s="799">
        <v>21</v>
      </c>
      <c r="P230" s="799" t="s">
        <v>1282</v>
      </c>
      <c r="Q230" s="799" t="s">
        <v>1282</v>
      </c>
      <c r="R230" s="799" t="s">
        <v>1247</v>
      </c>
      <c r="S230" s="799">
        <v>21</v>
      </c>
      <c r="T230" s="799">
        <v>21</v>
      </c>
      <c r="U230" s="799">
        <v>0</v>
      </c>
      <c r="V230" s="799"/>
      <c r="W230" s="799">
        <v>0</v>
      </c>
      <c r="X230" s="799"/>
      <c r="Y230" s="803"/>
    </row>
    <row r="231" spans="1:25">
      <c r="A231" s="799">
        <v>18</v>
      </c>
      <c r="B231" s="810" t="s">
        <v>1407</v>
      </c>
      <c r="C231" s="801" t="s">
        <v>1028</v>
      </c>
      <c r="D231" s="801" t="s">
        <v>1028</v>
      </c>
      <c r="E231" s="799" t="s">
        <v>1380</v>
      </c>
      <c r="F231" s="799"/>
      <c r="G231" s="799"/>
      <c r="H231" s="799"/>
      <c r="I231" s="799">
        <v>27</v>
      </c>
      <c r="J231" s="799">
        <v>15</v>
      </c>
      <c r="K231" s="799">
        <v>12</v>
      </c>
      <c r="L231" s="799" t="s">
        <v>231</v>
      </c>
      <c r="M231" s="799">
        <v>2914</v>
      </c>
      <c r="N231" s="799" t="s">
        <v>1418</v>
      </c>
      <c r="O231" s="799">
        <v>20</v>
      </c>
      <c r="P231" s="799" t="s">
        <v>1282</v>
      </c>
      <c r="Q231" s="799" t="s">
        <v>1282</v>
      </c>
      <c r="R231" s="799" t="s">
        <v>1247</v>
      </c>
      <c r="S231" s="799">
        <v>20</v>
      </c>
      <c r="T231" s="799">
        <v>20</v>
      </c>
      <c r="U231" s="799">
        <v>0</v>
      </c>
      <c r="V231" s="799"/>
      <c r="W231" s="799">
        <v>0</v>
      </c>
      <c r="X231" s="799"/>
      <c r="Y231" s="803"/>
    </row>
    <row r="232" spans="1:25">
      <c r="A232" s="799">
        <v>18</v>
      </c>
      <c r="B232" s="810" t="s">
        <v>1407</v>
      </c>
      <c r="C232" s="801" t="s">
        <v>1028</v>
      </c>
      <c r="D232" s="801" t="s">
        <v>1028</v>
      </c>
      <c r="E232" s="799" t="s">
        <v>1380</v>
      </c>
      <c r="F232" s="799"/>
      <c r="G232" s="799"/>
      <c r="H232" s="799"/>
      <c r="I232" s="799">
        <v>27</v>
      </c>
      <c r="J232" s="799">
        <v>18</v>
      </c>
      <c r="K232" s="799">
        <v>9</v>
      </c>
      <c r="L232" s="799" t="s">
        <v>561</v>
      </c>
      <c r="M232" s="799">
        <v>550094</v>
      </c>
      <c r="N232" s="799" t="s">
        <v>1418</v>
      </c>
      <c r="O232" s="799">
        <v>21</v>
      </c>
      <c r="P232" s="799" t="s">
        <v>1282</v>
      </c>
      <c r="Q232" s="799" t="s">
        <v>1282</v>
      </c>
      <c r="R232" s="799" t="s">
        <v>1247</v>
      </c>
      <c r="S232" s="799">
        <v>21</v>
      </c>
      <c r="T232" s="799">
        <v>21</v>
      </c>
      <c r="U232" s="799">
        <v>0</v>
      </c>
      <c r="V232" s="799"/>
      <c r="W232" s="799">
        <v>0</v>
      </c>
      <c r="X232" s="799"/>
      <c r="Y232" s="803"/>
    </row>
    <row r="233" spans="1:25">
      <c r="A233" s="799">
        <v>18</v>
      </c>
      <c r="B233" s="810" t="s">
        <v>1407</v>
      </c>
      <c r="C233" s="801" t="s">
        <v>1028</v>
      </c>
      <c r="D233" s="801" t="s">
        <v>1028</v>
      </c>
      <c r="E233" s="799" t="s">
        <v>1380</v>
      </c>
      <c r="F233" s="799"/>
      <c r="G233" s="799"/>
      <c r="H233" s="799"/>
      <c r="I233" s="799">
        <v>27</v>
      </c>
      <c r="J233" s="799">
        <v>14</v>
      </c>
      <c r="K233" s="799">
        <v>13</v>
      </c>
      <c r="L233" s="799" t="s">
        <v>561</v>
      </c>
      <c r="M233" s="799"/>
      <c r="N233" s="799" t="s">
        <v>1418</v>
      </c>
      <c r="O233" s="799">
        <v>20</v>
      </c>
      <c r="P233" s="799" t="s">
        <v>1282</v>
      </c>
      <c r="Q233" s="799" t="s">
        <v>1282</v>
      </c>
      <c r="R233" s="799" t="s">
        <v>1247</v>
      </c>
      <c r="S233" s="799">
        <v>20</v>
      </c>
      <c r="T233" s="799">
        <v>20</v>
      </c>
      <c r="U233" s="799">
        <v>0</v>
      </c>
      <c r="V233" s="799"/>
      <c r="W233" s="799">
        <v>0</v>
      </c>
      <c r="X233" s="799"/>
      <c r="Y233" s="803"/>
    </row>
    <row r="234" spans="1:25">
      <c r="A234" s="799">
        <v>18</v>
      </c>
      <c r="B234" s="810" t="s">
        <v>1407</v>
      </c>
      <c r="C234" s="801" t="s">
        <v>1028</v>
      </c>
      <c r="D234" s="801" t="s">
        <v>1028</v>
      </c>
      <c r="E234" s="799" t="s">
        <v>1380</v>
      </c>
      <c r="F234" s="799"/>
      <c r="G234" s="799"/>
      <c r="H234" s="799"/>
      <c r="I234" s="799">
        <v>29</v>
      </c>
      <c r="J234" s="799">
        <v>20</v>
      </c>
      <c r="K234" s="799">
        <v>9</v>
      </c>
      <c r="L234" s="799" t="s">
        <v>220</v>
      </c>
      <c r="M234" s="799">
        <v>1386</v>
      </c>
      <c r="N234" s="799" t="s">
        <v>1418</v>
      </c>
      <c r="O234" s="799">
        <v>20</v>
      </c>
      <c r="P234" s="799" t="s">
        <v>1282</v>
      </c>
      <c r="Q234" s="799" t="s">
        <v>1282</v>
      </c>
      <c r="R234" s="799" t="s">
        <v>1247</v>
      </c>
      <c r="S234" s="799">
        <v>20</v>
      </c>
      <c r="T234" s="799">
        <v>20</v>
      </c>
      <c r="U234" s="799">
        <v>0</v>
      </c>
      <c r="V234" s="799"/>
      <c r="W234" s="799">
        <v>0</v>
      </c>
      <c r="X234" s="799"/>
      <c r="Y234" s="803"/>
    </row>
    <row r="235" spans="1:25">
      <c r="A235" s="799">
        <v>19</v>
      </c>
      <c r="B235" s="810" t="s">
        <v>1423</v>
      </c>
      <c r="C235" s="801" t="s">
        <v>1028</v>
      </c>
      <c r="D235" s="801" t="s">
        <v>1424</v>
      </c>
      <c r="E235" s="799" t="s">
        <v>1402</v>
      </c>
      <c r="F235" s="799">
        <v>624</v>
      </c>
      <c r="G235" s="799">
        <v>624</v>
      </c>
      <c r="H235" s="799">
        <v>0</v>
      </c>
      <c r="I235" s="799">
        <v>164</v>
      </c>
      <c r="J235" s="799">
        <v>122</v>
      </c>
      <c r="K235" s="799">
        <v>42</v>
      </c>
      <c r="L235" s="799" t="s">
        <v>1255</v>
      </c>
      <c r="M235" s="799">
        <v>41047</v>
      </c>
      <c r="N235" s="799" t="s">
        <v>1425</v>
      </c>
      <c r="O235" s="799">
        <v>42</v>
      </c>
      <c r="P235" s="799" t="s">
        <v>1282</v>
      </c>
      <c r="Q235" s="799" t="s">
        <v>1282</v>
      </c>
      <c r="R235" s="799" t="s">
        <v>1247</v>
      </c>
      <c r="S235" s="799">
        <v>0</v>
      </c>
      <c r="T235" s="799">
        <v>0</v>
      </c>
      <c r="U235" s="799">
        <v>0</v>
      </c>
      <c r="V235" s="799"/>
      <c r="W235" s="799">
        <v>0</v>
      </c>
      <c r="X235" s="799"/>
      <c r="Y235" s="803"/>
    </row>
    <row r="236" spans="1:25">
      <c r="A236" s="799">
        <v>19</v>
      </c>
      <c r="B236" s="810" t="s">
        <v>1423</v>
      </c>
      <c r="C236" s="801" t="s">
        <v>1028</v>
      </c>
      <c r="D236" s="801" t="s">
        <v>1424</v>
      </c>
      <c r="E236" s="799" t="s">
        <v>1402</v>
      </c>
      <c r="F236" s="799"/>
      <c r="G236" s="799"/>
      <c r="H236" s="799"/>
      <c r="I236" s="799">
        <v>133</v>
      </c>
      <c r="J236" s="799">
        <v>0</v>
      </c>
      <c r="K236" s="799">
        <v>133</v>
      </c>
      <c r="L236" s="799" t="s">
        <v>1413</v>
      </c>
      <c r="M236" s="799">
        <v>1339</v>
      </c>
      <c r="N236" s="799" t="s">
        <v>1426</v>
      </c>
      <c r="O236" s="799">
        <v>0</v>
      </c>
      <c r="P236" s="799" t="s">
        <v>1282</v>
      </c>
      <c r="Q236" s="799" t="s">
        <v>1282</v>
      </c>
      <c r="R236" s="799" t="s">
        <v>1247</v>
      </c>
      <c r="S236" s="799">
        <v>0</v>
      </c>
      <c r="T236" s="799">
        <v>0</v>
      </c>
      <c r="U236" s="799">
        <v>0</v>
      </c>
      <c r="V236" s="799"/>
      <c r="W236" s="799">
        <v>0</v>
      </c>
      <c r="X236" s="799"/>
      <c r="Y236" s="803"/>
    </row>
    <row r="237" spans="1:25">
      <c r="A237" s="799">
        <v>19</v>
      </c>
      <c r="B237" s="810" t="s">
        <v>1423</v>
      </c>
      <c r="C237" s="801" t="s">
        <v>1028</v>
      </c>
      <c r="D237" s="801" t="s">
        <v>1424</v>
      </c>
      <c r="E237" s="799" t="s">
        <v>1402</v>
      </c>
      <c r="F237" s="799"/>
      <c r="G237" s="799"/>
      <c r="H237" s="799"/>
      <c r="I237" s="799">
        <v>125</v>
      </c>
      <c r="J237" s="799">
        <v>0</v>
      </c>
      <c r="K237" s="799">
        <v>125</v>
      </c>
      <c r="L237" s="799" t="s">
        <v>1005</v>
      </c>
      <c r="M237" s="799">
        <v>8312</v>
      </c>
      <c r="N237" s="799" t="s">
        <v>1426</v>
      </c>
      <c r="O237" s="799">
        <v>0</v>
      </c>
      <c r="P237" s="799" t="s">
        <v>1282</v>
      </c>
      <c r="Q237" s="799" t="s">
        <v>1282</v>
      </c>
      <c r="R237" s="799" t="s">
        <v>1247</v>
      </c>
      <c r="S237" s="799">
        <v>0</v>
      </c>
      <c r="T237" s="799">
        <v>0</v>
      </c>
      <c r="U237" s="799">
        <v>0</v>
      </c>
      <c r="V237" s="799"/>
      <c r="W237" s="799">
        <v>0</v>
      </c>
      <c r="X237" s="799"/>
      <c r="Y237" s="803"/>
    </row>
    <row r="238" spans="1:25">
      <c r="A238" s="799">
        <v>20</v>
      </c>
      <c r="B238" s="810" t="s">
        <v>1427</v>
      </c>
      <c r="C238" s="801" t="s">
        <v>1028</v>
      </c>
      <c r="D238" s="801" t="s">
        <v>1428</v>
      </c>
      <c r="E238" s="799" t="s">
        <v>1380</v>
      </c>
      <c r="F238" s="799">
        <v>1248</v>
      </c>
      <c r="G238" s="799">
        <v>1248</v>
      </c>
      <c r="H238" s="799">
        <v>0</v>
      </c>
      <c r="I238" s="799">
        <v>117</v>
      </c>
      <c r="J238" s="799">
        <v>97</v>
      </c>
      <c r="K238" s="799">
        <v>20</v>
      </c>
      <c r="L238" s="799" t="s">
        <v>217</v>
      </c>
      <c r="M238" s="799">
        <v>867</v>
      </c>
      <c r="N238" s="799" t="s">
        <v>1418</v>
      </c>
      <c r="O238" s="799">
        <v>55</v>
      </c>
      <c r="P238" s="799" t="s">
        <v>1282</v>
      </c>
      <c r="Q238" s="799" t="s">
        <v>1282</v>
      </c>
      <c r="R238" s="799" t="s">
        <v>1247</v>
      </c>
      <c r="S238" s="799">
        <v>0</v>
      </c>
      <c r="T238" s="799">
        <v>0</v>
      </c>
      <c r="U238" s="799">
        <v>0</v>
      </c>
      <c r="V238" s="799"/>
      <c r="W238" s="799">
        <v>0</v>
      </c>
      <c r="X238" s="799"/>
      <c r="Y238" s="803"/>
    </row>
    <row r="239" spans="1:25">
      <c r="A239" s="799">
        <v>20</v>
      </c>
      <c r="B239" s="810" t="s">
        <v>1427</v>
      </c>
      <c r="C239" s="801" t="s">
        <v>1028</v>
      </c>
      <c r="D239" s="801" t="s">
        <v>1428</v>
      </c>
      <c r="E239" s="799" t="s">
        <v>1380</v>
      </c>
      <c r="F239" s="799"/>
      <c r="G239" s="799"/>
      <c r="H239" s="799"/>
      <c r="I239" s="799">
        <v>135</v>
      </c>
      <c r="J239" s="799">
        <v>95</v>
      </c>
      <c r="K239" s="799">
        <v>40</v>
      </c>
      <c r="L239" s="799" t="s">
        <v>561</v>
      </c>
      <c r="M239" s="799">
        <v>1716</v>
      </c>
      <c r="N239" s="799" t="s">
        <v>1418</v>
      </c>
      <c r="O239" s="799">
        <v>0</v>
      </c>
      <c r="P239" s="799" t="s">
        <v>1282</v>
      </c>
      <c r="Q239" s="799" t="s">
        <v>1282</v>
      </c>
      <c r="R239" s="799" t="s">
        <v>1247</v>
      </c>
      <c r="S239" s="799">
        <v>0</v>
      </c>
      <c r="T239" s="799">
        <v>0</v>
      </c>
      <c r="U239" s="799">
        <v>0</v>
      </c>
      <c r="V239" s="799"/>
      <c r="W239" s="799">
        <v>0</v>
      </c>
      <c r="X239" s="799"/>
      <c r="Y239" s="803"/>
    </row>
    <row r="240" spans="1:25">
      <c r="A240" s="799">
        <v>20</v>
      </c>
      <c r="B240" s="810" t="s">
        <v>1427</v>
      </c>
      <c r="C240" s="801" t="s">
        <v>1028</v>
      </c>
      <c r="D240" s="801" t="s">
        <v>1428</v>
      </c>
      <c r="E240" s="799" t="s">
        <v>1380</v>
      </c>
      <c r="F240" s="799"/>
      <c r="G240" s="799"/>
      <c r="H240" s="799"/>
      <c r="I240" s="799">
        <v>112</v>
      </c>
      <c r="J240" s="799">
        <v>0</v>
      </c>
      <c r="K240" s="799">
        <v>112</v>
      </c>
      <c r="L240" s="799" t="s">
        <v>296</v>
      </c>
      <c r="M240" s="799">
        <v>1988</v>
      </c>
      <c r="N240" s="799" t="s">
        <v>1418</v>
      </c>
      <c r="O240" s="799">
        <v>0</v>
      </c>
      <c r="P240" s="799" t="s">
        <v>1282</v>
      </c>
      <c r="Q240" s="799" t="s">
        <v>1282</v>
      </c>
      <c r="R240" s="799" t="s">
        <v>1247</v>
      </c>
      <c r="S240" s="799">
        <v>0</v>
      </c>
      <c r="T240" s="799">
        <v>0</v>
      </c>
      <c r="U240" s="799">
        <v>0</v>
      </c>
      <c r="V240" s="799"/>
      <c r="W240" s="799">
        <v>0</v>
      </c>
      <c r="X240" s="799"/>
      <c r="Y240" s="803"/>
    </row>
    <row r="241" spans="1:25">
      <c r="A241" s="799">
        <v>20</v>
      </c>
      <c r="B241" s="810" t="s">
        <v>1427</v>
      </c>
      <c r="C241" s="801" t="s">
        <v>1028</v>
      </c>
      <c r="D241" s="801" t="s">
        <v>1428</v>
      </c>
      <c r="E241" s="799" t="s">
        <v>1380</v>
      </c>
      <c r="F241" s="799"/>
      <c r="G241" s="799"/>
      <c r="H241" s="799"/>
      <c r="I241" s="799">
        <v>118</v>
      </c>
      <c r="J241" s="799">
        <v>88</v>
      </c>
      <c r="K241" s="799">
        <v>30</v>
      </c>
      <c r="L241" s="799" t="s">
        <v>349</v>
      </c>
      <c r="M241" s="799">
        <v>1339</v>
      </c>
      <c r="N241" s="799" t="s">
        <v>1418</v>
      </c>
      <c r="O241" s="799">
        <v>0</v>
      </c>
      <c r="P241" s="799" t="s">
        <v>1282</v>
      </c>
      <c r="Q241" s="799" t="s">
        <v>1282</v>
      </c>
      <c r="R241" s="799" t="s">
        <v>1247</v>
      </c>
      <c r="S241" s="799">
        <v>0</v>
      </c>
      <c r="T241" s="799">
        <v>0</v>
      </c>
      <c r="U241" s="799">
        <v>0</v>
      </c>
      <c r="V241" s="799"/>
      <c r="W241" s="799">
        <v>0</v>
      </c>
      <c r="X241" s="799"/>
      <c r="Y241" s="803"/>
    </row>
    <row r="242" spans="1:25">
      <c r="A242" s="799">
        <v>20</v>
      </c>
      <c r="B242" s="810" t="s">
        <v>1427</v>
      </c>
      <c r="C242" s="801" t="s">
        <v>1028</v>
      </c>
      <c r="D242" s="801" t="s">
        <v>1428</v>
      </c>
      <c r="E242" s="799" t="s">
        <v>1380</v>
      </c>
      <c r="F242" s="799"/>
      <c r="G242" s="799"/>
      <c r="H242" s="799"/>
      <c r="I242" s="799">
        <v>126</v>
      </c>
      <c r="J242" s="799">
        <v>115</v>
      </c>
      <c r="K242" s="799">
        <v>11</v>
      </c>
      <c r="L242" s="799" t="s">
        <v>1248</v>
      </c>
      <c r="M242" s="799">
        <v>10648</v>
      </c>
      <c r="N242" s="799" t="s">
        <v>1418</v>
      </c>
      <c r="O242" s="799">
        <v>67</v>
      </c>
      <c r="P242" s="799" t="s">
        <v>1282</v>
      </c>
      <c r="Q242" s="799" t="s">
        <v>1282</v>
      </c>
      <c r="R242" s="799" t="s">
        <v>1247</v>
      </c>
      <c r="S242" s="799">
        <v>0</v>
      </c>
      <c r="T242" s="799">
        <v>0</v>
      </c>
      <c r="U242" s="799">
        <v>0</v>
      </c>
      <c r="V242" s="799"/>
      <c r="W242" s="799">
        <v>0</v>
      </c>
      <c r="X242" s="799"/>
      <c r="Y242" s="803"/>
    </row>
    <row r="243" spans="1:25">
      <c r="A243" s="799">
        <v>20</v>
      </c>
      <c r="B243" s="810" t="s">
        <v>1427</v>
      </c>
      <c r="C243" s="801" t="s">
        <v>1028</v>
      </c>
      <c r="D243" s="801" t="s">
        <v>1428</v>
      </c>
      <c r="E243" s="799" t="s">
        <v>1380</v>
      </c>
      <c r="F243" s="799"/>
      <c r="G243" s="799"/>
      <c r="H243" s="799"/>
      <c r="I243" s="799">
        <v>122</v>
      </c>
      <c r="J243" s="799">
        <v>118</v>
      </c>
      <c r="K243" s="799">
        <v>4</v>
      </c>
      <c r="L243" s="799" t="s">
        <v>1255</v>
      </c>
      <c r="M243" s="799">
        <v>40112</v>
      </c>
      <c r="N243" s="799" t="s">
        <v>1418</v>
      </c>
      <c r="O243" s="799">
        <v>50</v>
      </c>
      <c r="P243" s="799" t="s">
        <v>1282</v>
      </c>
      <c r="Q243" s="799" t="s">
        <v>1282</v>
      </c>
      <c r="R243" s="799" t="s">
        <v>1247</v>
      </c>
      <c r="S243" s="799">
        <v>0</v>
      </c>
      <c r="T243" s="799">
        <v>0</v>
      </c>
      <c r="U243" s="799">
        <v>0</v>
      </c>
      <c r="V243" s="799"/>
      <c r="W243" s="799">
        <v>0</v>
      </c>
      <c r="X243" s="799"/>
      <c r="Y243" s="803"/>
    </row>
    <row r="244" spans="1:25">
      <c r="A244" s="799">
        <v>20</v>
      </c>
      <c r="B244" s="810" t="s">
        <v>1427</v>
      </c>
      <c r="C244" s="801" t="s">
        <v>1028</v>
      </c>
      <c r="D244" s="801" t="s">
        <v>1428</v>
      </c>
      <c r="E244" s="799" t="s">
        <v>1380</v>
      </c>
      <c r="F244" s="799"/>
      <c r="G244" s="799"/>
      <c r="H244" s="799"/>
      <c r="I244" s="799">
        <v>114</v>
      </c>
      <c r="J244" s="799">
        <v>102</v>
      </c>
      <c r="K244" s="799">
        <v>12</v>
      </c>
      <c r="L244" s="799" t="s">
        <v>1255</v>
      </c>
      <c r="M244" s="799">
        <v>40112</v>
      </c>
      <c r="N244" s="799" t="s">
        <v>1418</v>
      </c>
      <c r="O244" s="799">
        <v>0</v>
      </c>
      <c r="P244" s="799" t="s">
        <v>1282</v>
      </c>
      <c r="Q244" s="799" t="s">
        <v>1282</v>
      </c>
      <c r="R244" s="799" t="s">
        <v>1247</v>
      </c>
      <c r="S244" s="799">
        <v>0</v>
      </c>
      <c r="T244" s="799">
        <v>0</v>
      </c>
      <c r="U244" s="799">
        <v>0</v>
      </c>
      <c r="V244" s="799"/>
      <c r="W244" s="799">
        <v>0</v>
      </c>
      <c r="X244" s="799"/>
      <c r="Y244" s="803"/>
    </row>
    <row r="245" spans="1:25">
      <c r="A245" s="799">
        <v>20</v>
      </c>
      <c r="B245" s="810" t="s">
        <v>1427</v>
      </c>
      <c r="C245" s="801" t="s">
        <v>1028</v>
      </c>
      <c r="D245" s="801" t="s">
        <v>1428</v>
      </c>
      <c r="E245" s="799" t="s">
        <v>1380</v>
      </c>
      <c r="F245" s="799"/>
      <c r="G245" s="799"/>
      <c r="H245" s="799"/>
      <c r="I245" s="799">
        <v>128</v>
      </c>
      <c r="J245" s="799">
        <v>80</v>
      </c>
      <c r="K245" s="799">
        <v>48</v>
      </c>
      <c r="L245" s="799" t="s">
        <v>217</v>
      </c>
      <c r="M245" s="799">
        <v>867</v>
      </c>
      <c r="N245" s="799" t="s">
        <v>1418</v>
      </c>
      <c r="O245" s="799">
        <v>0</v>
      </c>
      <c r="P245" s="799" t="s">
        <v>1282</v>
      </c>
      <c r="Q245" s="799" t="s">
        <v>1282</v>
      </c>
      <c r="R245" s="799" t="s">
        <v>1247</v>
      </c>
      <c r="S245" s="799">
        <v>0</v>
      </c>
      <c r="T245" s="799">
        <v>0</v>
      </c>
      <c r="U245" s="799">
        <v>0</v>
      </c>
      <c r="V245" s="799"/>
      <c r="W245" s="799">
        <v>0</v>
      </c>
      <c r="X245" s="799"/>
      <c r="Y245" s="803"/>
    </row>
    <row r="246" spans="1:25">
      <c r="A246" s="799">
        <v>20</v>
      </c>
      <c r="B246" s="810" t="s">
        <v>1427</v>
      </c>
      <c r="C246" s="801" t="s">
        <v>1028</v>
      </c>
      <c r="D246" s="801" t="s">
        <v>1428</v>
      </c>
      <c r="E246" s="799" t="s">
        <v>1380</v>
      </c>
      <c r="F246" s="799"/>
      <c r="G246" s="799"/>
      <c r="H246" s="799"/>
      <c r="I246" s="799">
        <v>114</v>
      </c>
      <c r="J246" s="799">
        <v>90</v>
      </c>
      <c r="K246" s="799">
        <v>24</v>
      </c>
      <c r="L246" s="799" t="s">
        <v>220</v>
      </c>
      <c r="M246" s="799" t="s">
        <v>1429</v>
      </c>
      <c r="N246" s="799" t="s">
        <v>1418</v>
      </c>
      <c r="O246" s="799">
        <v>0</v>
      </c>
      <c r="P246" s="799" t="s">
        <v>1282</v>
      </c>
      <c r="Q246" s="799" t="s">
        <v>1282</v>
      </c>
      <c r="R246" s="799" t="s">
        <v>1247</v>
      </c>
      <c r="S246" s="799">
        <v>0</v>
      </c>
      <c r="T246" s="799">
        <v>0</v>
      </c>
      <c r="U246" s="799">
        <v>0</v>
      </c>
      <c r="V246" s="799"/>
      <c r="W246" s="799">
        <v>0</v>
      </c>
      <c r="X246" s="799"/>
      <c r="Y246" s="803"/>
    </row>
    <row r="247" spans="1:25">
      <c r="A247" s="799">
        <v>20</v>
      </c>
      <c r="B247" s="810" t="s">
        <v>1427</v>
      </c>
      <c r="C247" s="801" t="s">
        <v>1028</v>
      </c>
      <c r="D247" s="801" t="s">
        <v>1428</v>
      </c>
      <c r="E247" s="799" t="s">
        <v>1380</v>
      </c>
      <c r="F247" s="799"/>
      <c r="G247" s="799"/>
      <c r="H247" s="799"/>
      <c r="I247" s="799">
        <v>129</v>
      </c>
      <c r="J247" s="799">
        <v>95</v>
      </c>
      <c r="K247" s="799">
        <v>34</v>
      </c>
      <c r="L247" s="799" t="s">
        <v>220</v>
      </c>
      <c r="M247" s="799" t="s">
        <v>1429</v>
      </c>
      <c r="N247" s="799" t="s">
        <v>1418</v>
      </c>
      <c r="O247" s="799">
        <v>0</v>
      </c>
      <c r="P247" s="799" t="s">
        <v>1282</v>
      </c>
      <c r="Q247" s="799" t="s">
        <v>1282</v>
      </c>
      <c r="R247" s="799" t="s">
        <v>1247</v>
      </c>
      <c r="S247" s="799">
        <v>0</v>
      </c>
      <c r="T247" s="799">
        <v>0</v>
      </c>
      <c r="U247" s="799">
        <v>0</v>
      </c>
      <c r="V247" s="799"/>
      <c r="W247" s="799">
        <v>0</v>
      </c>
      <c r="X247" s="799"/>
      <c r="Y247" s="803"/>
    </row>
    <row r="248" spans="1:25">
      <c r="A248" s="799">
        <v>21</v>
      </c>
      <c r="B248" s="810" t="s">
        <v>1430</v>
      </c>
      <c r="C248" s="801" t="s">
        <v>1293</v>
      </c>
      <c r="D248" s="801" t="s">
        <v>1431</v>
      </c>
      <c r="E248" s="799" t="s">
        <v>1402</v>
      </c>
      <c r="F248" s="799">
        <v>192</v>
      </c>
      <c r="G248" s="799">
        <v>192</v>
      </c>
      <c r="H248" s="799">
        <v>0</v>
      </c>
      <c r="I248" s="799">
        <v>192</v>
      </c>
      <c r="J248" s="799">
        <v>192</v>
      </c>
      <c r="K248" s="799">
        <v>0</v>
      </c>
      <c r="L248" s="799" t="s">
        <v>1255</v>
      </c>
      <c r="M248" s="799">
        <v>15314</v>
      </c>
      <c r="N248" s="799" t="s">
        <v>1432</v>
      </c>
      <c r="O248" s="799">
        <v>0</v>
      </c>
      <c r="P248" s="799" t="s">
        <v>1246</v>
      </c>
      <c r="Q248" s="799" t="s">
        <v>1247</v>
      </c>
      <c r="R248" s="799" t="s">
        <v>1247</v>
      </c>
      <c r="S248" s="799" t="s">
        <v>1247</v>
      </c>
      <c r="T248" s="799" t="s">
        <v>1247</v>
      </c>
      <c r="U248" s="799">
        <v>0</v>
      </c>
      <c r="V248" s="799" t="s">
        <v>1247</v>
      </c>
      <c r="W248" s="799">
        <v>0</v>
      </c>
      <c r="X248" s="799">
        <v>0</v>
      </c>
      <c r="Y248" s="803"/>
    </row>
    <row r="249" spans="1:25">
      <c r="A249" s="799">
        <v>22</v>
      </c>
      <c r="B249" s="810" t="s">
        <v>1433</v>
      </c>
      <c r="C249" s="801" t="s">
        <v>1036</v>
      </c>
      <c r="D249" s="801" t="s">
        <v>1036</v>
      </c>
      <c r="E249" s="799" t="s">
        <v>1380</v>
      </c>
      <c r="F249" s="799">
        <v>1112</v>
      </c>
      <c r="G249" s="799">
        <v>1112</v>
      </c>
      <c r="H249" s="799">
        <v>12.9</v>
      </c>
      <c r="I249" s="799">
        <v>25</v>
      </c>
      <c r="J249" s="799">
        <v>25</v>
      </c>
      <c r="K249" s="799">
        <v>0</v>
      </c>
      <c r="L249" s="799" t="s">
        <v>220</v>
      </c>
      <c r="M249" s="799" t="s">
        <v>1434</v>
      </c>
      <c r="N249" s="799" t="s">
        <v>1435</v>
      </c>
      <c r="O249" s="799">
        <v>0</v>
      </c>
      <c r="P249" s="799" t="s">
        <v>1246</v>
      </c>
      <c r="Q249" s="799">
        <v>0</v>
      </c>
      <c r="R249" s="799" t="s">
        <v>1247</v>
      </c>
      <c r="S249" s="799">
        <v>0</v>
      </c>
      <c r="T249" s="799">
        <v>0</v>
      </c>
      <c r="U249" s="799">
        <v>0</v>
      </c>
      <c r="V249" s="799" t="s">
        <v>1247</v>
      </c>
      <c r="W249" s="799">
        <v>0</v>
      </c>
      <c r="X249" s="799">
        <v>0</v>
      </c>
      <c r="Y249" s="803"/>
    </row>
    <row r="250" spans="1:25">
      <c r="A250" s="799">
        <v>22</v>
      </c>
      <c r="B250" s="810" t="s">
        <v>1433</v>
      </c>
      <c r="C250" s="801" t="s">
        <v>1036</v>
      </c>
      <c r="D250" s="801" t="s">
        <v>1036</v>
      </c>
      <c r="E250" s="799" t="s">
        <v>1380</v>
      </c>
      <c r="F250" s="799"/>
      <c r="G250" s="799"/>
      <c r="H250" s="799"/>
      <c r="I250" s="799">
        <v>18</v>
      </c>
      <c r="J250" s="799">
        <v>18</v>
      </c>
      <c r="K250" s="799">
        <v>0</v>
      </c>
      <c r="L250" s="799" t="s">
        <v>224</v>
      </c>
      <c r="M250" s="799">
        <v>8462</v>
      </c>
      <c r="N250" s="799" t="s">
        <v>1436</v>
      </c>
      <c r="O250" s="799">
        <v>0</v>
      </c>
      <c r="P250" s="799" t="s">
        <v>1246</v>
      </c>
      <c r="Q250" s="799">
        <v>0</v>
      </c>
      <c r="R250" s="799" t="s">
        <v>1247</v>
      </c>
      <c r="S250" s="799">
        <v>0</v>
      </c>
      <c r="T250" s="799">
        <v>0</v>
      </c>
      <c r="U250" s="811">
        <v>0</v>
      </c>
      <c r="V250" s="799" t="s">
        <v>1247</v>
      </c>
      <c r="W250" s="811">
        <v>0</v>
      </c>
      <c r="X250" s="799">
        <v>0</v>
      </c>
      <c r="Y250" s="803"/>
    </row>
    <row r="251" spans="1:25">
      <c r="A251" s="799">
        <v>22</v>
      </c>
      <c r="B251" s="810" t="s">
        <v>1433</v>
      </c>
      <c r="C251" s="801" t="s">
        <v>1036</v>
      </c>
      <c r="D251" s="801" t="s">
        <v>1036</v>
      </c>
      <c r="E251" s="799" t="s">
        <v>1380</v>
      </c>
      <c r="F251" s="799"/>
      <c r="G251" s="799"/>
      <c r="H251" s="799"/>
      <c r="I251" s="799">
        <v>30</v>
      </c>
      <c r="J251" s="799">
        <v>30</v>
      </c>
      <c r="K251" s="799">
        <v>0</v>
      </c>
      <c r="L251" s="799" t="s">
        <v>217</v>
      </c>
      <c r="M251" s="799">
        <v>2812</v>
      </c>
      <c r="N251" s="799" t="s">
        <v>1437</v>
      </c>
      <c r="O251" s="799">
        <v>0</v>
      </c>
      <c r="P251" s="799" t="s">
        <v>1246</v>
      </c>
      <c r="Q251" s="799">
        <v>0</v>
      </c>
      <c r="R251" s="799" t="s">
        <v>1247</v>
      </c>
      <c r="S251" s="799">
        <v>0</v>
      </c>
      <c r="T251" s="799">
        <v>0</v>
      </c>
      <c r="U251" s="799">
        <v>0</v>
      </c>
      <c r="V251" s="799" t="s">
        <v>1247</v>
      </c>
      <c r="W251" s="799">
        <v>0</v>
      </c>
      <c r="X251" s="799">
        <v>0</v>
      </c>
      <c r="Y251" s="803"/>
    </row>
    <row r="252" spans="1:25">
      <c r="A252" s="799">
        <v>22</v>
      </c>
      <c r="B252" s="810" t="s">
        <v>1433</v>
      </c>
      <c r="C252" s="801" t="s">
        <v>1036</v>
      </c>
      <c r="D252" s="801" t="s">
        <v>1036</v>
      </c>
      <c r="E252" s="799" t="s">
        <v>1380</v>
      </c>
      <c r="F252" s="799"/>
      <c r="G252" s="799"/>
      <c r="H252" s="799"/>
      <c r="I252" s="799">
        <v>3</v>
      </c>
      <c r="J252" s="799">
        <v>3</v>
      </c>
      <c r="K252" s="799">
        <v>0</v>
      </c>
      <c r="L252" s="799" t="s">
        <v>226</v>
      </c>
      <c r="M252" s="799">
        <v>284602</v>
      </c>
      <c r="N252" s="799" t="s">
        <v>1438</v>
      </c>
      <c r="O252" s="799">
        <v>0</v>
      </c>
      <c r="P252" s="799" t="s">
        <v>1246</v>
      </c>
      <c r="Q252" s="799">
        <v>0</v>
      </c>
      <c r="R252" s="799" t="s">
        <v>1247</v>
      </c>
      <c r="S252" s="799">
        <v>0</v>
      </c>
      <c r="T252" s="799">
        <v>0</v>
      </c>
      <c r="U252" s="799">
        <v>0</v>
      </c>
      <c r="V252" s="799" t="s">
        <v>1247</v>
      </c>
      <c r="W252" s="799">
        <v>0</v>
      </c>
      <c r="X252" s="799">
        <v>0</v>
      </c>
      <c r="Y252" s="803"/>
    </row>
    <row r="253" spans="1:25">
      <c r="A253" s="799">
        <v>22</v>
      </c>
      <c r="B253" s="810" t="s">
        <v>1433</v>
      </c>
      <c r="C253" s="801" t="s">
        <v>1036</v>
      </c>
      <c r="D253" s="801" t="s">
        <v>1036</v>
      </c>
      <c r="E253" s="799" t="s">
        <v>1380</v>
      </c>
      <c r="F253" s="799"/>
      <c r="G253" s="799"/>
      <c r="H253" s="799"/>
      <c r="I253" s="799">
        <v>12</v>
      </c>
      <c r="J253" s="799">
        <v>12</v>
      </c>
      <c r="K253" s="799">
        <v>0</v>
      </c>
      <c r="L253" s="799" t="s">
        <v>561</v>
      </c>
      <c r="M253" s="799">
        <v>30</v>
      </c>
      <c r="N253" s="799" t="s">
        <v>1437</v>
      </c>
      <c r="O253" s="799">
        <v>0</v>
      </c>
      <c r="P253" s="799" t="s">
        <v>1246</v>
      </c>
      <c r="Q253" s="799">
        <v>0</v>
      </c>
      <c r="R253" s="799" t="s">
        <v>1247</v>
      </c>
      <c r="S253" s="799">
        <v>0</v>
      </c>
      <c r="T253" s="799">
        <v>0</v>
      </c>
      <c r="U253" s="799">
        <v>0</v>
      </c>
      <c r="V253" s="799" t="s">
        <v>1247</v>
      </c>
      <c r="W253" s="799">
        <v>0</v>
      </c>
      <c r="X253" s="799">
        <v>0</v>
      </c>
      <c r="Y253" s="803"/>
    </row>
    <row r="254" spans="1:25">
      <c r="A254" s="799">
        <v>22</v>
      </c>
      <c r="B254" s="810" t="s">
        <v>1433</v>
      </c>
      <c r="C254" s="801" t="s">
        <v>1036</v>
      </c>
      <c r="D254" s="801" t="s">
        <v>1036</v>
      </c>
      <c r="E254" s="799" t="s">
        <v>1380</v>
      </c>
      <c r="F254" s="799"/>
      <c r="G254" s="799"/>
      <c r="H254" s="799"/>
      <c r="I254" s="799">
        <v>1</v>
      </c>
      <c r="J254" s="799">
        <v>1</v>
      </c>
      <c r="K254" s="799">
        <v>0</v>
      </c>
      <c r="L254" s="799" t="s">
        <v>23</v>
      </c>
      <c r="M254" s="799">
        <v>1542</v>
      </c>
      <c r="N254" s="799" t="s">
        <v>1438</v>
      </c>
      <c r="O254" s="799">
        <v>0</v>
      </c>
      <c r="P254" s="799" t="s">
        <v>1246</v>
      </c>
      <c r="Q254" s="799">
        <v>0</v>
      </c>
      <c r="R254" s="799" t="s">
        <v>1247</v>
      </c>
      <c r="S254" s="799">
        <v>0</v>
      </c>
      <c r="T254" s="799">
        <v>0</v>
      </c>
      <c r="U254" s="799">
        <v>0</v>
      </c>
      <c r="V254" s="799" t="s">
        <v>1247</v>
      </c>
      <c r="W254" s="799">
        <v>0</v>
      </c>
      <c r="X254" s="799">
        <v>0</v>
      </c>
      <c r="Y254" s="803"/>
    </row>
    <row r="255" spans="1:25">
      <c r="A255" s="799">
        <v>22</v>
      </c>
      <c r="B255" s="810" t="s">
        <v>1433</v>
      </c>
      <c r="C255" s="801" t="s">
        <v>1036</v>
      </c>
      <c r="D255" s="801" t="s">
        <v>1036</v>
      </c>
      <c r="E255" s="799" t="s">
        <v>1380</v>
      </c>
      <c r="F255" s="799"/>
      <c r="G255" s="799"/>
      <c r="H255" s="799"/>
      <c r="I255" s="799">
        <v>10</v>
      </c>
      <c r="J255" s="799">
        <v>10</v>
      </c>
      <c r="K255" s="799">
        <v>0</v>
      </c>
      <c r="L255" s="799" t="s">
        <v>228</v>
      </c>
      <c r="M255" s="799">
        <v>2889</v>
      </c>
      <c r="N255" s="799" t="s">
        <v>1438</v>
      </c>
      <c r="O255" s="799">
        <v>0</v>
      </c>
      <c r="P255" s="799" t="s">
        <v>1246</v>
      </c>
      <c r="Q255" s="799">
        <v>0</v>
      </c>
      <c r="R255" s="799" t="s">
        <v>1247</v>
      </c>
      <c r="S255" s="799">
        <v>0</v>
      </c>
      <c r="T255" s="799">
        <v>0</v>
      </c>
      <c r="U255" s="799">
        <v>0</v>
      </c>
      <c r="V255" s="799" t="s">
        <v>1247</v>
      </c>
      <c r="W255" s="799">
        <v>0</v>
      </c>
      <c r="X255" s="799">
        <v>0</v>
      </c>
      <c r="Y255" s="803"/>
    </row>
    <row r="256" spans="1:25" ht="25.5">
      <c r="A256" s="799">
        <v>22</v>
      </c>
      <c r="B256" s="810" t="s">
        <v>1433</v>
      </c>
      <c r="C256" s="801" t="s">
        <v>1036</v>
      </c>
      <c r="D256" s="801" t="s">
        <v>1036</v>
      </c>
      <c r="E256" s="799" t="s">
        <v>1380</v>
      </c>
      <c r="F256" s="799"/>
      <c r="G256" s="799"/>
      <c r="H256" s="799"/>
      <c r="I256" s="799">
        <v>15</v>
      </c>
      <c r="J256" s="799">
        <v>15</v>
      </c>
      <c r="K256" s="799">
        <v>0</v>
      </c>
      <c r="L256" s="799" t="s">
        <v>349</v>
      </c>
      <c r="M256" s="799">
        <v>305</v>
      </c>
      <c r="N256" s="818" t="s">
        <v>1439</v>
      </c>
      <c r="O256" s="799">
        <v>0</v>
      </c>
      <c r="P256" s="799" t="s">
        <v>1246</v>
      </c>
      <c r="Q256" s="799">
        <v>0</v>
      </c>
      <c r="R256" s="799" t="s">
        <v>1247</v>
      </c>
      <c r="S256" s="799">
        <v>0</v>
      </c>
      <c r="T256" s="799">
        <v>0</v>
      </c>
      <c r="U256" s="799">
        <v>0</v>
      </c>
      <c r="V256" s="799" t="s">
        <v>1247</v>
      </c>
      <c r="W256" s="799">
        <v>0</v>
      </c>
      <c r="X256" s="799">
        <v>0</v>
      </c>
      <c r="Y256" s="803"/>
    </row>
    <row r="257" spans="1:25">
      <c r="A257" s="799">
        <v>22</v>
      </c>
      <c r="B257" s="810" t="s">
        <v>1433</v>
      </c>
      <c r="C257" s="801" t="s">
        <v>1036</v>
      </c>
      <c r="D257" s="801" t="s">
        <v>1036</v>
      </c>
      <c r="E257" s="799" t="s">
        <v>1380</v>
      </c>
      <c r="F257" s="799"/>
      <c r="G257" s="799"/>
      <c r="H257" s="799"/>
      <c r="I257" s="799">
        <v>30</v>
      </c>
      <c r="J257" s="799">
        <v>30</v>
      </c>
      <c r="K257" s="799">
        <v>0</v>
      </c>
      <c r="L257" s="799" t="s">
        <v>1248</v>
      </c>
      <c r="M257" s="799">
        <v>7210</v>
      </c>
      <c r="N257" s="799" t="s">
        <v>1440</v>
      </c>
      <c r="O257" s="799">
        <v>0</v>
      </c>
      <c r="P257" s="799" t="s">
        <v>1246</v>
      </c>
      <c r="Q257" s="799">
        <v>0</v>
      </c>
      <c r="R257" s="799" t="s">
        <v>1247</v>
      </c>
      <c r="S257" s="799">
        <v>0</v>
      </c>
      <c r="T257" s="799">
        <v>0</v>
      </c>
      <c r="U257" s="799">
        <v>0</v>
      </c>
      <c r="V257" s="799" t="s">
        <v>1247</v>
      </c>
      <c r="W257" s="799">
        <v>0</v>
      </c>
      <c r="X257" s="799">
        <v>0</v>
      </c>
      <c r="Y257" s="803"/>
    </row>
    <row r="258" spans="1:25">
      <c r="A258" s="799">
        <v>22</v>
      </c>
      <c r="B258" s="810" t="s">
        <v>1433</v>
      </c>
      <c r="C258" s="801" t="s">
        <v>1036</v>
      </c>
      <c r="D258" s="801" t="s">
        <v>1036</v>
      </c>
      <c r="E258" s="799" t="s">
        <v>1380</v>
      </c>
      <c r="F258" s="799"/>
      <c r="G258" s="799"/>
      <c r="H258" s="799"/>
      <c r="I258" s="799">
        <v>15</v>
      </c>
      <c r="J258" s="799">
        <v>15</v>
      </c>
      <c r="K258" s="799">
        <v>0</v>
      </c>
      <c r="L258" s="799" t="s">
        <v>1248</v>
      </c>
      <c r="M258" s="799">
        <v>7000</v>
      </c>
      <c r="N258" s="799" t="s">
        <v>1441</v>
      </c>
      <c r="O258" s="799">
        <v>0</v>
      </c>
      <c r="P258" s="799" t="s">
        <v>1246</v>
      </c>
      <c r="Q258" s="799">
        <v>0</v>
      </c>
      <c r="R258" s="799" t="s">
        <v>1247</v>
      </c>
      <c r="S258" s="799">
        <v>0</v>
      </c>
      <c r="T258" s="799">
        <v>0</v>
      </c>
      <c r="U258" s="799">
        <v>0</v>
      </c>
      <c r="V258" s="799" t="s">
        <v>1247</v>
      </c>
      <c r="W258" s="799">
        <v>0</v>
      </c>
      <c r="X258" s="799">
        <v>0</v>
      </c>
      <c r="Y258" s="803"/>
    </row>
    <row r="259" spans="1:25">
      <c r="A259" s="799">
        <v>22</v>
      </c>
      <c r="B259" s="810" t="s">
        <v>1433</v>
      </c>
      <c r="C259" s="801" t="s">
        <v>1036</v>
      </c>
      <c r="D259" s="801" t="s">
        <v>1036</v>
      </c>
      <c r="E259" s="799" t="s">
        <v>1380</v>
      </c>
      <c r="F259" s="799"/>
      <c r="G259" s="799"/>
      <c r="H259" s="799"/>
      <c r="I259" s="799">
        <v>15</v>
      </c>
      <c r="J259" s="799">
        <v>15</v>
      </c>
      <c r="K259" s="799">
        <v>0</v>
      </c>
      <c r="L259" s="799" t="s">
        <v>1248</v>
      </c>
      <c r="M259" s="799"/>
      <c r="N259" s="799" t="s">
        <v>1442</v>
      </c>
      <c r="O259" s="799">
        <v>0</v>
      </c>
      <c r="P259" s="799" t="s">
        <v>1246</v>
      </c>
      <c r="Q259" s="799">
        <v>0</v>
      </c>
      <c r="R259" s="799" t="s">
        <v>1247</v>
      </c>
      <c r="S259" s="799">
        <v>0</v>
      </c>
      <c r="T259" s="799">
        <v>0</v>
      </c>
      <c r="U259" s="799">
        <v>0</v>
      </c>
      <c r="V259" s="799" t="s">
        <v>1247</v>
      </c>
      <c r="W259" s="799">
        <v>0</v>
      </c>
      <c r="X259" s="799">
        <v>0</v>
      </c>
      <c r="Y259" s="803"/>
    </row>
    <row r="260" spans="1:25">
      <c r="A260" s="799">
        <v>22</v>
      </c>
      <c r="B260" s="810" t="s">
        <v>1433</v>
      </c>
      <c r="C260" s="801" t="s">
        <v>1036</v>
      </c>
      <c r="D260" s="801" t="s">
        <v>1036</v>
      </c>
      <c r="E260" s="799" t="s">
        <v>1380</v>
      </c>
      <c r="F260" s="799"/>
      <c r="G260" s="799"/>
      <c r="H260" s="799"/>
      <c r="I260" s="799">
        <v>6</v>
      </c>
      <c r="J260" s="799">
        <v>6</v>
      </c>
      <c r="K260" s="799">
        <v>0</v>
      </c>
      <c r="L260" s="799" t="s">
        <v>229</v>
      </c>
      <c r="M260" s="799">
        <v>654300</v>
      </c>
      <c r="N260" s="799" t="s">
        <v>1418</v>
      </c>
      <c r="O260" s="799">
        <v>0</v>
      </c>
      <c r="P260" s="799" t="s">
        <v>1246</v>
      </c>
      <c r="Q260" s="799">
        <v>0</v>
      </c>
      <c r="R260" s="799" t="s">
        <v>1247</v>
      </c>
      <c r="S260" s="799">
        <v>0</v>
      </c>
      <c r="T260" s="799">
        <v>0</v>
      </c>
      <c r="U260" s="799">
        <v>0</v>
      </c>
      <c r="V260" s="799" t="s">
        <v>1247</v>
      </c>
      <c r="W260" s="799">
        <v>0</v>
      </c>
      <c r="X260" s="799">
        <v>0</v>
      </c>
      <c r="Y260" s="803"/>
    </row>
    <row r="261" spans="1:25">
      <c r="A261" s="799">
        <v>22</v>
      </c>
      <c r="B261" s="810" t="s">
        <v>1433</v>
      </c>
      <c r="C261" s="801" t="s">
        <v>1036</v>
      </c>
      <c r="D261" s="801" t="s">
        <v>1036</v>
      </c>
      <c r="E261" s="799" t="s">
        <v>1380</v>
      </c>
      <c r="F261" s="799"/>
      <c r="G261" s="799"/>
      <c r="H261" s="799"/>
      <c r="I261" s="799">
        <v>42</v>
      </c>
      <c r="J261" s="799">
        <v>42</v>
      </c>
      <c r="K261" s="799">
        <v>0</v>
      </c>
      <c r="L261" s="799" t="s">
        <v>1255</v>
      </c>
      <c r="M261" s="799">
        <v>40127</v>
      </c>
      <c r="N261" s="799" t="s">
        <v>1443</v>
      </c>
      <c r="O261" s="799">
        <v>0</v>
      </c>
      <c r="P261" s="799" t="s">
        <v>1246</v>
      </c>
      <c r="Q261" s="799">
        <v>0</v>
      </c>
      <c r="R261" s="799" t="s">
        <v>1247</v>
      </c>
      <c r="S261" s="799">
        <v>0</v>
      </c>
      <c r="T261" s="799">
        <v>0</v>
      </c>
      <c r="U261" s="799">
        <v>0</v>
      </c>
      <c r="V261" s="799" t="s">
        <v>1247</v>
      </c>
      <c r="W261" s="799">
        <v>0</v>
      </c>
      <c r="X261" s="799">
        <v>0</v>
      </c>
      <c r="Y261" s="803"/>
    </row>
    <row r="262" spans="1:25">
      <c r="A262" s="799">
        <v>22</v>
      </c>
      <c r="B262" s="810" t="s">
        <v>1433</v>
      </c>
      <c r="C262" s="801" t="s">
        <v>1036</v>
      </c>
      <c r="D262" s="801" t="s">
        <v>1036</v>
      </c>
      <c r="E262" s="799" t="s">
        <v>1380</v>
      </c>
      <c r="F262" s="799"/>
      <c r="G262" s="799"/>
      <c r="H262" s="799"/>
      <c r="I262" s="799">
        <v>10</v>
      </c>
      <c r="J262" s="799">
        <v>10</v>
      </c>
      <c r="K262" s="799">
        <v>0</v>
      </c>
      <c r="L262" s="799" t="s">
        <v>1255</v>
      </c>
      <c r="M262" s="799">
        <v>1825</v>
      </c>
      <c r="N262" s="799" t="s">
        <v>1444</v>
      </c>
      <c r="O262" s="799">
        <v>0</v>
      </c>
      <c r="P262" s="799" t="s">
        <v>1246</v>
      </c>
      <c r="Q262" s="799">
        <v>0</v>
      </c>
      <c r="R262" s="799" t="s">
        <v>1247</v>
      </c>
      <c r="S262" s="799">
        <v>0</v>
      </c>
      <c r="T262" s="799">
        <v>0</v>
      </c>
      <c r="U262" s="799">
        <v>0</v>
      </c>
      <c r="V262" s="799" t="s">
        <v>1247</v>
      </c>
      <c r="W262" s="799">
        <v>0</v>
      </c>
      <c r="X262" s="799">
        <v>0</v>
      </c>
      <c r="Y262" s="803"/>
    </row>
    <row r="263" spans="1:25">
      <c r="A263" s="799">
        <v>22</v>
      </c>
      <c r="B263" s="810" t="s">
        <v>1433</v>
      </c>
      <c r="C263" s="801" t="s">
        <v>1036</v>
      </c>
      <c r="D263" s="801" t="s">
        <v>1036</v>
      </c>
      <c r="E263" s="799" t="s">
        <v>1380</v>
      </c>
      <c r="F263" s="799"/>
      <c r="G263" s="799"/>
      <c r="H263" s="799"/>
      <c r="I263" s="799">
        <v>14</v>
      </c>
      <c r="J263" s="799">
        <v>14</v>
      </c>
      <c r="K263" s="799">
        <v>0</v>
      </c>
      <c r="L263" s="799" t="s">
        <v>217</v>
      </c>
      <c r="M263" s="799">
        <v>1271</v>
      </c>
      <c r="N263" s="799" t="s">
        <v>1445</v>
      </c>
      <c r="O263" s="799">
        <v>0</v>
      </c>
      <c r="P263" s="799" t="s">
        <v>1246</v>
      </c>
      <c r="Q263" s="799">
        <v>0</v>
      </c>
      <c r="R263" s="799" t="s">
        <v>1247</v>
      </c>
      <c r="S263" s="799">
        <v>0</v>
      </c>
      <c r="T263" s="799">
        <v>0</v>
      </c>
      <c r="U263" s="799">
        <v>0</v>
      </c>
      <c r="V263" s="799" t="s">
        <v>1247</v>
      </c>
      <c r="W263" s="799">
        <v>0</v>
      </c>
      <c r="X263" s="799">
        <v>0</v>
      </c>
      <c r="Y263" s="803"/>
    </row>
    <row r="264" spans="1:25">
      <c r="A264" s="799">
        <v>22</v>
      </c>
      <c r="B264" s="810" t="s">
        <v>1433</v>
      </c>
      <c r="C264" s="801" t="s">
        <v>1036</v>
      </c>
      <c r="D264" s="801" t="s">
        <v>1036</v>
      </c>
      <c r="E264" s="799" t="s">
        <v>1380</v>
      </c>
      <c r="F264" s="799"/>
      <c r="G264" s="799"/>
      <c r="H264" s="799"/>
      <c r="I264" s="799">
        <v>12</v>
      </c>
      <c r="J264" s="799">
        <v>12</v>
      </c>
      <c r="K264" s="799">
        <v>0</v>
      </c>
      <c r="L264" s="799" t="s">
        <v>561</v>
      </c>
      <c r="M264" s="799">
        <v>5637547</v>
      </c>
      <c r="N264" s="799" t="s">
        <v>1438</v>
      </c>
      <c r="O264" s="799">
        <v>0</v>
      </c>
      <c r="P264" s="799" t="s">
        <v>1246</v>
      </c>
      <c r="Q264" s="799">
        <v>0</v>
      </c>
      <c r="R264" s="799" t="s">
        <v>1247</v>
      </c>
      <c r="S264" s="799">
        <v>0</v>
      </c>
      <c r="T264" s="799">
        <v>0</v>
      </c>
      <c r="U264" s="799">
        <v>0</v>
      </c>
      <c r="V264" s="799" t="s">
        <v>1247</v>
      </c>
      <c r="W264" s="799">
        <v>0</v>
      </c>
      <c r="X264" s="799">
        <v>0</v>
      </c>
      <c r="Y264" s="803"/>
    </row>
    <row r="265" spans="1:25">
      <c r="A265" s="799">
        <v>22</v>
      </c>
      <c r="B265" s="810" t="s">
        <v>1433</v>
      </c>
      <c r="C265" s="801" t="s">
        <v>1036</v>
      </c>
      <c r="D265" s="801" t="s">
        <v>1036</v>
      </c>
      <c r="E265" s="799" t="s">
        <v>1380</v>
      </c>
      <c r="F265" s="799"/>
      <c r="G265" s="799"/>
      <c r="H265" s="799"/>
      <c r="I265" s="799">
        <v>2</v>
      </c>
      <c r="J265" s="799">
        <v>2</v>
      </c>
      <c r="K265" s="799">
        <v>0</v>
      </c>
      <c r="L265" s="799" t="s">
        <v>1398</v>
      </c>
      <c r="M265" s="799">
        <v>80301</v>
      </c>
      <c r="N265" s="799" t="s">
        <v>1446</v>
      </c>
      <c r="O265" s="799">
        <v>0</v>
      </c>
      <c r="P265" s="799" t="s">
        <v>1246</v>
      </c>
      <c r="Q265" s="799">
        <v>0</v>
      </c>
      <c r="R265" s="799" t="s">
        <v>1247</v>
      </c>
      <c r="S265" s="799">
        <v>0</v>
      </c>
      <c r="T265" s="799">
        <v>0</v>
      </c>
      <c r="U265" s="799">
        <v>0</v>
      </c>
      <c r="V265" s="799" t="s">
        <v>1247</v>
      </c>
      <c r="W265" s="799">
        <v>0</v>
      </c>
      <c r="X265" s="799">
        <v>0</v>
      </c>
      <c r="Y265" s="803"/>
    </row>
    <row r="266" spans="1:25">
      <c r="A266" s="799">
        <v>22</v>
      </c>
      <c r="B266" s="810" t="s">
        <v>1433</v>
      </c>
      <c r="C266" s="801" t="s">
        <v>1036</v>
      </c>
      <c r="D266" s="801" t="s">
        <v>1036</v>
      </c>
      <c r="E266" s="799" t="s">
        <v>1380</v>
      </c>
      <c r="F266" s="799"/>
      <c r="G266" s="799"/>
      <c r="H266" s="799"/>
      <c r="I266" s="799">
        <v>1</v>
      </c>
      <c r="J266" s="799">
        <v>1</v>
      </c>
      <c r="K266" s="799">
        <v>0</v>
      </c>
      <c r="L266" s="799" t="s">
        <v>220</v>
      </c>
      <c r="M266" s="799">
        <v>611741</v>
      </c>
      <c r="N266" s="799" t="s">
        <v>1447</v>
      </c>
      <c r="O266" s="799">
        <v>0</v>
      </c>
      <c r="P266" s="799" t="s">
        <v>1246</v>
      </c>
      <c r="Q266" s="799">
        <v>0</v>
      </c>
      <c r="R266" s="799" t="s">
        <v>1247</v>
      </c>
      <c r="S266" s="799">
        <v>0</v>
      </c>
      <c r="T266" s="799">
        <v>0</v>
      </c>
      <c r="U266" s="799">
        <v>0</v>
      </c>
      <c r="V266" s="799" t="s">
        <v>1247</v>
      </c>
      <c r="W266" s="799">
        <v>0</v>
      </c>
      <c r="X266" s="799">
        <v>0</v>
      </c>
      <c r="Y266" s="803"/>
    </row>
    <row r="267" spans="1:25">
      <c r="A267" s="799">
        <v>22</v>
      </c>
      <c r="B267" s="810" t="s">
        <v>1433</v>
      </c>
      <c r="C267" s="801" t="s">
        <v>1036</v>
      </c>
      <c r="D267" s="801" t="s">
        <v>1036</v>
      </c>
      <c r="E267" s="799" t="s">
        <v>1380</v>
      </c>
      <c r="F267" s="799"/>
      <c r="G267" s="799"/>
      <c r="H267" s="799"/>
      <c r="I267" s="799">
        <v>1</v>
      </c>
      <c r="J267" s="799">
        <v>1</v>
      </c>
      <c r="K267" s="799">
        <v>0</v>
      </c>
      <c r="L267" s="799" t="s">
        <v>296</v>
      </c>
      <c r="M267" s="799">
        <v>2043</v>
      </c>
      <c r="N267" s="799" t="s">
        <v>1448</v>
      </c>
      <c r="O267" s="799">
        <v>0</v>
      </c>
      <c r="P267" s="799" t="s">
        <v>1246</v>
      </c>
      <c r="Q267" s="799">
        <v>0</v>
      </c>
      <c r="R267" s="799" t="s">
        <v>1247</v>
      </c>
      <c r="S267" s="799">
        <v>0</v>
      </c>
      <c r="T267" s="799">
        <v>0</v>
      </c>
      <c r="U267" s="799">
        <v>0</v>
      </c>
      <c r="V267" s="799" t="s">
        <v>1247</v>
      </c>
      <c r="W267" s="799">
        <v>0</v>
      </c>
      <c r="X267" s="799">
        <v>0</v>
      </c>
      <c r="Y267" s="803"/>
    </row>
    <row r="268" spans="1:25" ht="25.5">
      <c r="A268" s="799">
        <v>23</v>
      </c>
      <c r="B268" s="810" t="s">
        <v>1449</v>
      </c>
      <c r="C268" s="801" t="s">
        <v>1041</v>
      </c>
      <c r="D268" s="801" t="s">
        <v>1450</v>
      </c>
      <c r="E268" s="799" t="s">
        <v>1380</v>
      </c>
      <c r="F268" s="799">
        <v>2446</v>
      </c>
      <c r="G268" s="799">
        <v>395</v>
      </c>
      <c r="H268" s="799">
        <v>39.5</v>
      </c>
      <c r="I268" s="799">
        <v>20</v>
      </c>
      <c r="J268" s="799">
        <v>0</v>
      </c>
      <c r="K268" s="799">
        <v>20</v>
      </c>
      <c r="L268" s="799" t="s">
        <v>224</v>
      </c>
      <c r="M268" s="799">
        <v>8410</v>
      </c>
      <c r="N268" s="818" t="s">
        <v>1451</v>
      </c>
      <c r="O268" s="862">
        <v>170</v>
      </c>
      <c r="P268" s="799" t="s">
        <v>1282</v>
      </c>
      <c r="Q268" s="799" t="s">
        <v>1282</v>
      </c>
      <c r="R268" s="799" t="s">
        <v>1247</v>
      </c>
      <c r="S268" s="796">
        <v>207</v>
      </c>
      <c r="T268" s="796">
        <v>291</v>
      </c>
      <c r="U268" s="863">
        <v>4</v>
      </c>
      <c r="V268" s="799">
        <v>0</v>
      </c>
      <c r="W268" s="811">
        <v>0</v>
      </c>
      <c r="X268" s="799">
        <v>0</v>
      </c>
      <c r="Y268" s="803"/>
    </row>
    <row r="269" spans="1:25">
      <c r="A269" s="799">
        <v>23</v>
      </c>
      <c r="B269" s="810" t="s">
        <v>1449</v>
      </c>
      <c r="C269" s="801" t="s">
        <v>1041</v>
      </c>
      <c r="D269" s="801" t="s">
        <v>1450</v>
      </c>
      <c r="E269" s="799" t="s">
        <v>1380</v>
      </c>
      <c r="F269" s="799"/>
      <c r="G269" s="799"/>
      <c r="H269" s="799"/>
      <c r="I269" s="799">
        <v>30</v>
      </c>
      <c r="J269" s="799">
        <v>5</v>
      </c>
      <c r="K269" s="799">
        <v>25</v>
      </c>
      <c r="L269" s="799" t="s">
        <v>217</v>
      </c>
      <c r="M269" s="799">
        <v>7961</v>
      </c>
      <c r="N269" s="799" t="s">
        <v>1452</v>
      </c>
      <c r="O269" s="864"/>
      <c r="P269" s="799" t="s">
        <v>1282</v>
      </c>
      <c r="Q269" s="799" t="s">
        <v>1282</v>
      </c>
      <c r="R269" s="799" t="s">
        <v>1247</v>
      </c>
      <c r="S269" s="796"/>
      <c r="T269" s="796"/>
      <c r="U269" s="796">
        <v>32</v>
      </c>
      <c r="V269" s="799">
        <v>0</v>
      </c>
      <c r="W269" s="799">
        <v>0</v>
      </c>
      <c r="X269" s="799">
        <v>0</v>
      </c>
      <c r="Y269" s="803"/>
    </row>
    <row r="270" spans="1:25">
      <c r="A270" s="799">
        <v>23</v>
      </c>
      <c r="B270" s="810" t="s">
        <v>1449</v>
      </c>
      <c r="C270" s="801" t="s">
        <v>1041</v>
      </c>
      <c r="D270" s="801" t="s">
        <v>1450</v>
      </c>
      <c r="E270" s="799" t="s">
        <v>1380</v>
      </c>
      <c r="F270" s="799"/>
      <c r="G270" s="799"/>
      <c r="H270" s="799"/>
      <c r="I270" s="799">
        <v>20</v>
      </c>
      <c r="J270" s="799">
        <v>0</v>
      </c>
      <c r="K270" s="799">
        <v>20</v>
      </c>
      <c r="L270" s="799" t="s">
        <v>351</v>
      </c>
      <c r="M270" s="799" t="s">
        <v>1453</v>
      </c>
      <c r="N270" s="799" t="s">
        <v>1454</v>
      </c>
      <c r="O270" s="864"/>
      <c r="P270" s="799" t="s">
        <v>1282</v>
      </c>
      <c r="Q270" s="799" t="s">
        <v>1282</v>
      </c>
      <c r="R270" s="799" t="s">
        <v>1247</v>
      </c>
      <c r="S270" s="796"/>
      <c r="T270" s="796"/>
      <c r="U270" s="796">
        <v>7</v>
      </c>
      <c r="V270" s="799">
        <v>0</v>
      </c>
      <c r="W270" s="799">
        <v>0</v>
      </c>
      <c r="X270" s="799">
        <v>0</v>
      </c>
      <c r="Y270" s="803"/>
    </row>
    <row r="271" spans="1:25">
      <c r="A271" s="799">
        <v>23</v>
      </c>
      <c r="B271" s="810" t="s">
        <v>1449</v>
      </c>
      <c r="C271" s="801" t="s">
        <v>1041</v>
      </c>
      <c r="D271" s="801" t="s">
        <v>1450</v>
      </c>
      <c r="E271" s="799" t="s">
        <v>1380</v>
      </c>
      <c r="F271" s="799"/>
      <c r="G271" s="799"/>
      <c r="H271" s="799"/>
      <c r="I271" s="799">
        <v>20</v>
      </c>
      <c r="J271" s="799">
        <v>0</v>
      </c>
      <c r="K271" s="799">
        <v>20</v>
      </c>
      <c r="L271" s="799" t="s">
        <v>228</v>
      </c>
      <c r="M271" s="799"/>
      <c r="N271" s="799" t="s">
        <v>1455</v>
      </c>
      <c r="O271" s="864"/>
      <c r="P271" s="799" t="s">
        <v>1282</v>
      </c>
      <c r="Q271" s="799" t="s">
        <v>1282</v>
      </c>
      <c r="R271" s="799" t="s">
        <v>1247</v>
      </c>
      <c r="S271" s="796"/>
      <c r="T271" s="796"/>
      <c r="U271" s="796">
        <v>4</v>
      </c>
      <c r="V271" s="799">
        <v>0</v>
      </c>
      <c r="W271" s="799">
        <v>0</v>
      </c>
      <c r="X271" s="799">
        <v>0</v>
      </c>
      <c r="Y271" s="803"/>
    </row>
    <row r="272" spans="1:25">
      <c r="A272" s="799">
        <v>23</v>
      </c>
      <c r="B272" s="810" t="s">
        <v>1449</v>
      </c>
      <c r="C272" s="801" t="s">
        <v>1041</v>
      </c>
      <c r="D272" s="801" t="s">
        <v>1450</v>
      </c>
      <c r="E272" s="799" t="s">
        <v>1380</v>
      </c>
      <c r="F272" s="799"/>
      <c r="G272" s="799"/>
      <c r="H272" s="799"/>
      <c r="I272" s="799">
        <v>30</v>
      </c>
      <c r="J272" s="799">
        <v>0</v>
      </c>
      <c r="K272" s="799">
        <v>30</v>
      </c>
      <c r="L272" s="799" t="s">
        <v>349</v>
      </c>
      <c r="M272" s="799"/>
      <c r="N272" s="799" t="s">
        <v>1456</v>
      </c>
      <c r="O272" s="864"/>
      <c r="P272" s="799" t="s">
        <v>1282</v>
      </c>
      <c r="Q272" s="799" t="s">
        <v>1282</v>
      </c>
      <c r="R272" s="799" t="s">
        <v>1247</v>
      </c>
      <c r="S272" s="796"/>
      <c r="T272" s="796"/>
      <c r="U272" s="796">
        <v>9</v>
      </c>
      <c r="V272" s="799">
        <v>0</v>
      </c>
      <c r="W272" s="799">
        <v>0</v>
      </c>
      <c r="X272" s="799">
        <v>0</v>
      </c>
      <c r="Y272" s="803"/>
    </row>
    <row r="273" spans="1:25" ht="25.5">
      <c r="A273" s="799">
        <v>23</v>
      </c>
      <c r="B273" s="810" t="s">
        <v>1449</v>
      </c>
      <c r="C273" s="801" t="s">
        <v>1041</v>
      </c>
      <c r="D273" s="801" t="s">
        <v>1450</v>
      </c>
      <c r="E273" s="799" t="s">
        <v>1380</v>
      </c>
      <c r="F273" s="799"/>
      <c r="G273" s="799"/>
      <c r="H273" s="799"/>
      <c r="I273" s="799">
        <v>20</v>
      </c>
      <c r="J273" s="799">
        <v>0</v>
      </c>
      <c r="K273" s="799">
        <v>20</v>
      </c>
      <c r="L273" s="799" t="s">
        <v>1005</v>
      </c>
      <c r="M273" s="799"/>
      <c r="N273" s="818" t="s">
        <v>1457</v>
      </c>
      <c r="O273" s="864"/>
      <c r="P273" s="799" t="s">
        <v>1282</v>
      </c>
      <c r="Q273" s="799" t="s">
        <v>1282</v>
      </c>
      <c r="R273" s="799" t="s">
        <v>1247</v>
      </c>
      <c r="S273" s="796"/>
      <c r="T273" s="796"/>
      <c r="U273" s="796">
        <v>9</v>
      </c>
      <c r="V273" s="799">
        <v>0</v>
      </c>
      <c r="W273" s="799">
        <v>0</v>
      </c>
      <c r="X273" s="799">
        <v>0</v>
      </c>
      <c r="Y273" s="803"/>
    </row>
    <row r="274" spans="1:25" ht="25.5">
      <c r="A274" s="799">
        <v>23</v>
      </c>
      <c r="B274" s="810" t="s">
        <v>1449</v>
      </c>
      <c r="C274" s="801" t="s">
        <v>1041</v>
      </c>
      <c r="D274" s="801" t="s">
        <v>1450</v>
      </c>
      <c r="E274" s="799" t="s">
        <v>1380</v>
      </c>
      <c r="F274" s="799"/>
      <c r="G274" s="799"/>
      <c r="H274" s="799"/>
      <c r="I274" s="799">
        <v>30</v>
      </c>
      <c r="J274" s="799">
        <v>0</v>
      </c>
      <c r="K274" s="799">
        <v>30</v>
      </c>
      <c r="L274" s="799" t="s">
        <v>229</v>
      </c>
      <c r="M274" s="799">
        <v>33500</v>
      </c>
      <c r="N274" s="818" t="s">
        <v>1457</v>
      </c>
      <c r="O274" s="864"/>
      <c r="P274" s="799" t="s">
        <v>1282</v>
      </c>
      <c r="Q274" s="799" t="s">
        <v>1282</v>
      </c>
      <c r="R274" s="799" t="s">
        <v>1247</v>
      </c>
      <c r="S274" s="796"/>
      <c r="T274" s="796"/>
      <c r="U274" s="796">
        <v>2</v>
      </c>
      <c r="V274" s="799">
        <v>0</v>
      </c>
      <c r="W274" s="799">
        <v>0</v>
      </c>
      <c r="X274" s="799">
        <v>0</v>
      </c>
      <c r="Y274" s="803"/>
    </row>
    <row r="275" spans="1:25" ht="38.25">
      <c r="A275" s="799">
        <v>23</v>
      </c>
      <c r="B275" s="810" t="s">
        <v>1449</v>
      </c>
      <c r="C275" s="801" t="s">
        <v>1041</v>
      </c>
      <c r="D275" s="801" t="s">
        <v>1450</v>
      </c>
      <c r="E275" s="799" t="s">
        <v>1380</v>
      </c>
      <c r="F275" s="799"/>
      <c r="G275" s="799"/>
      <c r="H275" s="799"/>
      <c r="I275" s="799">
        <v>100</v>
      </c>
      <c r="J275" s="799">
        <v>35</v>
      </c>
      <c r="K275" s="799">
        <v>65</v>
      </c>
      <c r="L275" s="799" t="s">
        <v>1255</v>
      </c>
      <c r="M275" s="799"/>
      <c r="N275" s="818" t="s">
        <v>1458</v>
      </c>
      <c r="O275" s="864"/>
      <c r="P275" s="799" t="s">
        <v>1282</v>
      </c>
      <c r="Q275" s="799" t="s">
        <v>1282</v>
      </c>
      <c r="R275" s="799" t="s">
        <v>1247</v>
      </c>
      <c r="S275" s="796"/>
      <c r="T275" s="796"/>
      <c r="U275" s="796">
        <v>78</v>
      </c>
      <c r="V275" s="799">
        <v>0</v>
      </c>
      <c r="W275" s="799">
        <v>0</v>
      </c>
      <c r="X275" s="799">
        <v>0</v>
      </c>
      <c r="Y275" s="803"/>
    </row>
    <row r="276" spans="1:25" ht="25.5">
      <c r="A276" s="799">
        <v>23</v>
      </c>
      <c r="B276" s="810" t="s">
        <v>1449</v>
      </c>
      <c r="C276" s="801" t="s">
        <v>1041</v>
      </c>
      <c r="D276" s="801" t="s">
        <v>1450</v>
      </c>
      <c r="E276" s="799" t="s">
        <v>1380</v>
      </c>
      <c r="F276" s="799"/>
      <c r="G276" s="799"/>
      <c r="H276" s="799"/>
      <c r="I276" s="799">
        <v>30</v>
      </c>
      <c r="J276" s="799">
        <v>0</v>
      </c>
      <c r="K276" s="799">
        <v>30</v>
      </c>
      <c r="L276" s="799" t="s">
        <v>561</v>
      </c>
      <c r="M276" s="799">
        <v>7817</v>
      </c>
      <c r="N276" s="818" t="s">
        <v>1459</v>
      </c>
      <c r="O276" s="864"/>
      <c r="P276" s="799" t="s">
        <v>1282</v>
      </c>
      <c r="Q276" s="799" t="s">
        <v>1282</v>
      </c>
      <c r="R276" s="799" t="s">
        <v>1247</v>
      </c>
      <c r="S276" s="796"/>
      <c r="T276" s="796"/>
      <c r="U276" s="796">
        <v>2</v>
      </c>
      <c r="V276" s="799">
        <v>0</v>
      </c>
      <c r="W276" s="799">
        <v>0</v>
      </c>
      <c r="X276" s="799">
        <v>0</v>
      </c>
      <c r="Y276" s="803"/>
    </row>
    <row r="277" spans="1:25" ht="25.5">
      <c r="A277" s="799">
        <v>23</v>
      </c>
      <c r="B277" s="810" t="s">
        <v>1449</v>
      </c>
      <c r="C277" s="801" t="s">
        <v>1041</v>
      </c>
      <c r="D277" s="801" t="s">
        <v>1450</v>
      </c>
      <c r="E277" s="799" t="s">
        <v>1380</v>
      </c>
      <c r="F277" s="799"/>
      <c r="G277" s="799"/>
      <c r="H277" s="799"/>
      <c r="I277" s="799">
        <v>40</v>
      </c>
      <c r="J277" s="799">
        <v>11</v>
      </c>
      <c r="K277" s="799">
        <v>29</v>
      </c>
      <c r="L277" s="799" t="s">
        <v>220</v>
      </c>
      <c r="M277" s="799">
        <v>7424</v>
      </c>
      <c r="N277" s="818" t="s">
        <v>1460</v>
      </c>
      <c r="O277" s="865"/>
      <c r="P277" s="799" t="s">
        <v>1282</v>
      </c>
      <c r="Q277" s="799" t="s">
        <v>1282</v>
      </c>
      <c r="R277" s="799" t="s">
        <v>1247</v>
      </c>
      <c r="S277" s="796"/>
      <c r="T277" s="796"/>
      <c r="U277" s="796">
        <v>23</v>
      </c>
      <c r="V277" s="799">
        <v>0</v>
      </c>
      <c r="W277" s="799">
        <v>0</v>
      </c>
      <c r="X277" s="799">
        <v>0</v>
      </c>
      <c r="Y277" s="803"/>
    </row>
    <row r="278" spans="1:25">
      <c r="A278" s="799">
        <v>24</v>
      </c>
      <c r="B278" s="810" t="s">
        <v>1461</v>
      </c>
      <c r="C278" s="801" t="s">
        <v>1327</v>
      </c>
      <c r="D278" s="801" t="s">
        <v>1462</v>
      </c>
      <c r="E278" s="799" t="s">
        <v>1380</v>
      </c>
      <c r="F278" s="799">
        <v>1836</v>
      </c>
      <c r="G278" s="799">
        <v>1836</v>
      </c>
      <c r="H278" s="799">
        <v>129.57</v>
      </c>
      <c r="I278" s="799">
        <v>0</v>
      </c>
      <c r="J278" s="799">
        <v>0</v>
      </c>
      <c r="K278" s="799">
        <v>0</v>
      </c>
      <c r="L278" s="799"/>
      <c r="M278" s="799"/>
      <c r="N278" s="799"/>
      <c r="O278" s="799">
        <v>0</v>
      </c>
      <c r="P278" s="799" t="s">
        <v>1247</v>
      </c>
      <c r="Q278" s="799" t="s">
        <v>1247</v>
      </c>
      <c r="R278" s="799" t="s">
        <v>1247</v>
      </c>
      <c r="S278" s="799">
        <v>0</v>
      </c>
      <c r="T278" s="799">
        <v>0</v>
      </c>
      <c r="U278" s="799">
        <v>0</v>
      </c>
      <c r="V278" s="799">
        <v>0</v>
      </c>
      <c r="W278" s="799">
        <v>0</v>
      </c>
      <c r="X278" s="799"/>
      <c r="Y278" s="803"/>
    </row>
    <row r="279" spans="1:25">
      <c r="A279" s="799">
        <v>24</v>
      </c>
      <c r="B279" s="810" t="s">
        <v>1461</v>
      </c>
      <c r="C279" s="801" t="s">
        <v>1327</v>
      </c>
      <c r="D279" s="801" t="s">
        <v>1462</v>
      </c>
      <c r="E279" s="799" t="s">
        <v>1380</v>
      </c>
      <c r="F279" s="799"/>
      <c r="G279" s="799"/>
      <c r="H279" s="799"/>
      <c r="I279" s="799">
        <v>0</v>
      </c>
      <c r="J279" s="799">
        <v>0</v>
      </c>
      <c r="K279" s="799">
        <v>0</v>
      </c>
      <c r="L279" s="799"/>
      <c r="M279" s="799"/>
      <c r="N279" s="799"/>
      <c r="O279" s="799">
        <v>0</v>
      </c>
      <c r="P279" s="799" t="s">
        <v>1247</v>
      </c>
      <c r="Q279" s="799" t="s">
        <v>1247</v>
      </c>
      <c r="R279" s="799" t="s">
        <v>1247</v>
      </c>
      <c r="S279" s="799">
        <v>0</v>
      </c>
      <c r="T279" s="799">
        <v>0</v>
      </c>
      <c r="U279" s="799">
        <v>0</v>
      </c>
      <c r="V279" s="799"/>
      <c r="W279" s="799">
        <v>0</v>
      </c>
      <c r="X279" s="799">
        <v>0</v>
      </c>
      <c r="Y279" s="803"/>
    </row>
    <row r="280" spans="1:25">
      <c r="A280" s="799">
        <v>24</v>
      </c>
      <c r="B280" s="810" t="s">
        <v>1461</v>
      </c>
      <c r="C280" s="801" t="s">
        <v>1327</v>
      </c>
      <c r="D280" s="801" t="s">
        <v>1462</v>
      </c>
      <c r="E280" s="799" t="s">
        <v>1380</v>
      </c>
      <c r="F280" s="799"/>
      <c r="G280" s="799"/>
      <c r="H280" s="799"/>
      <c r="I280" s="799">
        <v>0</v>
      </c>
      <c r="J280" s="799">
        <v>0</v>
      </c>
      <c r="K280" s="799">
        <v>0</v>
      </c>
      <c r="L280" s="799"/>
      <c r="M280" s="799"/>
      <c r="N280" s="799"/>
      <c r="O280" s="799">
        <v>0</v>
      </c>
      <c r="P280" s="799" t="s">
        <v>1247</v>
      </c>
      <c r="Q280" s="799" t="s">
        <v>1247</v>
      </c>
      <c r="R280" s="799" t="s">
        <v>1247</v>
      </c>
      <c r="S280" s="799">
        <v>0</v>
      </c>
      <c r="T280" s="799">
        <v>0</v>
      </c>
      <c r="U280" s="799">
        <v>0</v>
      </c>
      <c r="V280" s="799"/>
      <c r="W280" s="799">
        <v>0</v>
      </c>
      <c r="X280" s="799"/>
      <c r="Y280" s="803"/>
    </row>
    <row r="281" spans="1:25">
      <c r="A281" s="799">
        <v>25</v>
      </c>
      <c r="B281" s="810" t="s">
        <v>1463</v>
      </c>
      <c r="C281" s="801" t="s">
        <v>1026</v>
      </c>
      <c r="D281" s="801" t="s">
        <v>1464</v>
      </c>
      <c r="E281" s="799" t="s">
        <v>1376</v>
      </c>
      <c r="F281" s="799">
        <v>4000</v>
      </c>
      <c r="G281" s="799"/>
      <c r="H281" s="799">
        <v>0</v>
      </c>
      <c r="I281" s="799">
        <v>0</v>
      </c>
      <c r="J281" s="799">
        <v>0</v>
      </c>
      <c r="K281" s="799">
        <v>0</v>
      </c>
      <c r="L281" s="799" t="s">
        <v>217</v>
      </c>
      <c r="M281" s="799"/>
      <c r="N281" s="799" t="s">
        <v>1465</v>
      </c>
      <c r="O281" s="799">
        <v>0</v>
      </c>
      <c r="P281" s="799" t="s">
        <v>1247</v>
      </c>
      <c r="Q281" s="799" t="s">
        <v>1247</v>
      </c>
      <c r="R281" s="799" t="s">
        <v>1247</v>
      </c>
      <c r="S281" s="799">
        <v>0</v>
      </c>
      <c r="T281" s="799">
        <v>0</v>
      </c>
      <c r="U281" s="799">
        <v>0</v>
      </c>
      <c r="V281" s="799"/>
      <c r="W281" s="799">
        <v>0</v>
      </c>
      <c r="X281" s="799"/>
      <c r="Y281" s="803"/>
    </row>
    <row r="282" spans="1:25">
      <c r="A282" s="799">
        <v>25</v>
      </c>
      <c r="B282" s="810" t="s">
        <v>1463</v>
      </c>
      <c r="C282" s="801" t="s">
        <v>1026</v>
      </c>
      <c r="D282" s="801" t="s">
        <v>1464</v>
      </c>
      <c r="E282" s="799" t="s">
        <v>1376</v>
      </c>
      <c r="F282" s="799"/>
      <c r="G282" s="799"/>
      <c r="H282" s="799">
        <v>0</v>
      </c>
      <c r="I282" s="799">
        <v>0</v>
      </c>
      <c r="J282" s="799">
        <v>0</v>
      </c>
      <c r="K282" s="799">
        <v>0</v>
      </c>
      <c r="L282" s="799" t="s">
        <v>1248</v>
      </c>
      <c r="M282" s="799"/>
      <c r="N282" s="799" t="s">
        <v>1466</v>
      </c>
      <c r="O282" s="799">
        <v>0</v>
      </c>
      <c r="P282" s="799" t="s">
        <v>1247</v>
      </c>
      <c r="Q282" s="799" t="s">
        <v>1247</v>
      </c>
      <c r="R282" s="799" t="s">
        <v>1247</v>
      </c>
      <c r="S282" s="799">
        <v>0</v>
      </c>
      <c r="T282" s="799">
        <v>0</v>
      </c>
      <c r="U282" s="799">
        <v>0</v>
      </c>
      <c r="V282" s="799"/>
      <c r="W282" s="799">
        <v>0</v>
      </c>
      <c r="X282" s="799"/>
      <c r="Y282" s="803"/>
    </row>
    <row r="283" spans="1:25">
      <c r="A283" s="799">
        <v>25</v>
      </c>
      <c r="B283" s="810" t="s">
        <v>1463</v>
      </c>
      <c r="C283" s="801" t="s">
        <v>1026</v>
      </c>
      <c r="D283" s="801" t="s">
        <v>1464</v>
      </c>
      <c r="E283" s="799" t="s">
        <v>1376</v>
      </c>
      <c r="F283" s="799"/>
      <c r="G283" s="799"/>
      <c r="H283" s="799">
        <v>0</v>
      </c>
      <c r="I283" s="799">
        <v>0</v>
      </c>
      <c r="J283" s="799">
        <v>0</v>
      </c>
      <c r="K283" s="799">
        <v>0</v>
      </c>
      <c r="L283" s="799" t="s">
        <v>561</v>
      </c>
      <c r="M283" s="799"/>
      <c r="N283" s="799" t="s">
        <v>1466</v>
      </c>
      <c r="O283" s="799">
        <v>0</v>
      </c>
      <c r="P283" s="799" t="s">
        <v>1247</v>
      </c>
      <c r="Q283" s="799" t="s">
        <v>1247</v>
      </c>
      <c r="R283" s="799" t="s">
        <v>1247</v>
      </c>
      <c r="S283" s="799">
        <v>0</v>
      </c>
      <c r="T283" s="799">
        <v>0</v>
      </c>
      <c r="U283" s="799">
        <v>0</v>
      </c>
      <c r="V283" s="799"/>
      <c r="W283" s="799">
        <v>0</v>
      </c>
      <c r="X283" s="799"/>
      <c r="Y283" s="803"/>
    </row>
    <row r="284" spans="1:25">
      <c r="A284" s="799">
        <v>26</v>
      </c>
      <c r="B284" s="810" t="s">
        <v>1467</v>
      </c>
      <c r="C284" s="801" t="s">
        <v>1026</v>
      </c>
      <c r="D284" s="801" t="s">
        <v>1468</v>
      </c>
      <c r="E284" s="799" t="s">
        <v>1376</v>
      </c>
      <c r="F284" s="799">
        <v>128</v>
      </c>
      <c r="G284" s="799"/>
      <c r="H284" s="799">
        <v>0</v>
      </c>
      <c r="I284" s="799">
        <v>0</v>
      </c>
      <c r="J284" s="799">
        <v>0</v>
      </c>
      <c r="K284" s="799">
        <v>0</v>
      </c>
      <c r="L284" s="799" t="s">
        <v>217</v>
      </c>
      <c r="M284" s="799"/>
      <c r="N284" s="799" t="s">
        <v>1466</v>
      </c>
      <c r="O284" s="799">
        <v>0</v>
      </c>
      <c r="P284" s="799" t="s">
        <v>1247</v>
      </c>
      <c r="Q284" s="799" t="s">
        <v>1247</v>
      </c>
      <c r="R284" s="799" t="s">
        <v>1247</v>
      </c>
      <c r="S284" s="799">
        <v>0</v>
      </c>
      <c r="T284" s="799">
        <v>0</v>
      </c>
      <c r="U284" s="799">
        <v>0</v>
      </c>
      <c r="V284" s="799"/>
      <c r="W284" s="799">
        <v>0</v>
      </c>
      <c r="X284" s="799"/>
      <c r="Y284" s="803"/>
    </row>
    <row r="285" spans="1:25">
      <c r="A285" s="799">
        <v>26</v>
      </c>
      <c r="B285" s="810" t="s">
        <v>1467</v>
      </c>
      <c r="C285" s="801" t="s">
        <v>1026</v>
      </c>
      <c r="D285" s="801" t="s">
        <v>1468</v>
      </c>
      <c r="E285" s="799" t="s">
        <v>1376</v>
      </c>
      <c r="F285" s="799"/>
      <c r="G285" s="799"/>
      <c r="H285" s="799">
        <v>0</v>
      </c>
      <c r="I285" s="799">
        <v>0</v>
      </c>
      <c r="J285" s="799">
        <v>0</v>
      </c>
      <c r="K285" s="799">
        <v>0</v>
      </c>
      <c r="L285" s="799" t="s">
        <v>1248</v>
      </c>
      <c r="M285" s="799"/>
      <c r="N285" s="799" t="s">
        <v>1466</v>
      </c>
      <c r="O285" s="799">
        <v>0</v>
      </c>
      <c r="P285" s="799" t="s">
        <v>1247</v>
      </c>
      <c r="Q285" s="799" t="s">
        <v>1247</v>
      </c>
      <c r="R285" s="799" t="s">
        <v>1247</v>
      </c>
      <c r="S285" s="799">
        <v>0</v>
      </c>
      <c r="T285" s="799">
        <v>0</v>
      </c>
      <c r="U285" s="799">
        <v>0</v>
      </c>
      <c r="V285" s="799"/>
      <c r="W285" s="799">
        <v>0</v>
      </c>
      <c r="X285" s="799"/>
      <c r="Y285" s="803"/>
    </row>
    <row r="286" spans="1:25">
      <c r="A286" s="799">
        <v>26</v>
      </c>
      <c r="B286" s="810" t="s">
        <v>1467</v>
      </c>
      <c r="C286" s="801" t="s">
        <v>1026</v>
      </c>
      <c r="D286" s="801" t="s">
        <v>1468</v>
      </c>
      <c r="E286" s="799" t="s">
        <v>1376</v>
      </c>
      <c r="F286" s="799"/>
      <c r="G286" s="799"/>
      <c r="H286" s="799">
        <v>0</v>
      </c>
      <c r="I286" s="799">
        <v>0</v>
      </c>
      <c r="J286" s="799">
        <v>0</v>
      </c>
      <c r="K286" s="799">
        <v>0</v>
      </c>
      <c r="L286" s="799" t="s">
        <v>561</v>
      </c>
      <c r="M286" s="799"/>
      <c r="N286" s="799" t="s">
        <v>1466</v>
      </c>
      <c r="O286" s="799">
        <v>0</v>
      </c>
      <c r="P286" s="799" t="s">
        <v>1247</v>
      </c>
      <c r="Q286" s="799" t="s">
        <v>1247</v>
      </c>
      <c r="R286" s="799" t="s">
        <v>1247</v>
      </c>
      <c r="S286" s="799">
        <v>0</v>
      </c>
      <c r="T286" s="799">
        <v>0</v>
      </c>
      <c r="U286" s="799">
        <v>0</v>
      </c>
      <c r="V286" s="799"/>
      <c r="W286" s="799">
        <v>0</v>
      </c>
      <c r="X286" s="799"/>
      <c r="Y286" s="803"/>
    </row>
    <row r="287" spans="1:25">
      <c r="A287" s="799">
        <v>27</v>
      </c>
      <c r="B287" s="810" t="s">
        <v>1469</v>
      </c>
      <c r="C287" s="801" t="s">
        <v>1026</v>
      </c>
      <c r="D287" s="801" t="s">
        <v>1470</v>
      </c>
      <c r="E287" s="799" t="s">
        <v>1376</v>
      </c>
      <c r="F287" s="799">
        <v>2400</v>
      </c>
      <c r="G287" s="799"/>
      <c r="H287" s="799">
        <v>0</v>
      </c>
      <c r="I287" s="799">
        <v>0</v>
      </c>
      <c r="J287" s="799">
        <v>0</v>
      </c>
      <c r="K287" s="799">
        <v>0</v>
      </c>
      <c r="L287" s="799" t="s">
        <v>217</v>
      </c>
      <c r="M287" s="799"/>
      <c r="N287" s="799" t="s">
        <v>1471</v>
      </c>
      <c r="O287" s="799">
        <v>0</v>
      </c>
      <c r="P287" s="799" t="s">
        <v>1247</v>
      </c>
      <c r="Q287" s="799" t="s">
        <v>1247</v>
      </c>
      <c r="R287" s="799" t="s">
        <v>1247</v>
      </c>
      <c r="S287" s="799">
        <v>0</v>
      </c>
      <c r="T287" s="799">
        <v>0</v>
      </c>
      <c r="U287" s="799">
        <v>0</v>
      </c>
      <c r="V287" s="799"/>
      <c r="W287" s="799">
        <v>0</v>
      </c>
      <c r="X287" s="799"/>
      <c r="Y287" s="803"/>
    </row>
    <row r="288" spans="1:25">
      <c r="A288" s="799">
        <v>27</v>
      </c>
      <c r="B288" s="810" t="s">
        <v>1469</v>
      </c>
      <c r="C288" s="801" t="s">
        <v>1026</v>
      </c>
      <c r="D288" s="801" t="s">
        <v>1470</v>
      </c>
      <c r="E288" s="799" t="s">
        <v>1376</v>
      </c>
      <c r="F288" s="799"/>
      <c r="G288" s="799"/>
      <c r="H288" s="799">
        <v>0</v>
      </c>
      <c r="I288" s="799">
        <v>0</v>
      </c>
      <c r="J288" s="799">
        <v>0</v>
      </c>
      <c r="K288" s="799">
        <v>0</v>
      </c>
      <c r="L288" s="799" t="s">
        <v>1248</v>
      </c>
      <c r="M288" s="799"/>
      <c r="N288" s="799" t="s">
        <v>1471</v>
      </c>
      <c r="O288" s="799">
        <v>0</v>
      </c>
      <c r="P288" s="799" t="s">
        <v>1247</v>
      </c>
      <c r="Q288" s="799" t="s">
        <v>1247</v>
      </c>
      <c r="R288" s="799" t="s">
        <v>1247</v>
      </c>
      <c r="S288" s="799">
        <v>0</v>
      </c>
      <c r="T288" s="799">
        <v>0</v>
      </c>
      <c r="U288" s="799">
        <v>0</v>
      </c>
      <c r="V288" s="799"/>
      <c r="W288" s="799">
        <v>0</v>
      </c>
      <c r="X288" s="799"/>
      <c r="Y288" s="803"/>
    </row>
    <row r="289" spans="1:25">
      <c r="A289" s="799">
        <v>27</v>
      </c>
      <c r="B289" s="810" t="s">
        <v>1469</v>
      </c>
      <c r="C289" s="801" t="s">
        <v>1026</v>
      </c>
      <c r="D289" s="801" t="s">
        <v>1470</v>
      </c>
      <c r="E289" s="799" t="s">
        <v>1376</v>
      </c>
      <c r="F289" s="799"/>
      <c r="G289" s="799"/>
      <c r="H289" s="799">
        <v>0</v>
      </c>
      <c r="I289" s="799">
        <v>0</v>
      </c>
      <c r="J289" s="799">
        <v>0</v>
      </c>
      <c r="K289" s="799">
        <v>0</v>
      </c>
      <c r="L289" s="799" t="s">
        <v>561</v>
      </c>
      <c r="M289" s="799"/>
      <c r="N289" s="799" t="s">
        <v>1471</v>
      </c>
      <c r="O289" s="799">
        <v>0</v>
      </c>
      <c r="P289" s="799" t="s">
        <v>1247</v>
      </c>
      <c r="Q289" s="799" t="s">
        <v>1247</v>
      </c>
      <c r="R289" s="799" t="s">
        <v>1247</v>
      </c>
      <c r="S289" s="799">
        <v>0</v>
      </c>
      <c r="T289" s="799">
        <v>0</v>
      </c>
      <c r="U289" s="799">
        <v>0</v>
      </c>
      <c r="V289" s="799"/>
      <c r="W289" s="799">
        <v>0</v>
      </c>
      <c r="X289" s="799"/>
      <c r="Y289" s="803"/>
    </row>
    <row r="290" spans="1:25">
      <c r="A290" s="799">
        <v>28</v>
      </c>
      <c r="B290" s="810" t="s">
        <v>1472</v>
      </c>
      <c r="C290" s="801" t="s">
        <v>1028</v>
      </c>
      <c r="D290" s="801" t="s">
        <v>1473</v>
      </c>
      <c r="E290" s="799" t="s">
        <v>1376</v>
      </c>
      <c r="F290" s="799">
        <v>504</v>
      </c>
      <c r="G290" s="799">
        <v>504</v>
      </c>
      <c r="H290" s="799">
        <v>0</v>
      </c>
      <c r="I290" s="799">
        <v>200</v>
      </c>
      <c r="J290" s="799">
        <v>190</v>
      </c>
      <c r="K290" s="799">
        <v>10</v>
      </c>
      <c r="L290" s="799" t="s">
        <v>217</v>
      </c>
      <c r="M290" s="799">
        <v>453</v>
      </c>
      <c r="N290" s="799" t="s">
        <v>1474</v>
      </c>
      <c r="O290" s="799">
        <v>162</v>
      </c>
      <c r="P290" s="799" t="s">
        <v>1247</v>
      </c>
      <c r="Q290" s="799" t="s">
        <v>1247</v>
      </c>
      <c r="R290" s="799" t="s">
        <v>1247</v>
      </c>
      <c r="S290" s="799">
        <v>80</v>
      </c>
      <c r="T290" s="799">
        <v>0</v>
      </c>
      <c r="U290" s="799">
        <v>0</v>
      </c>
      <c r="V290" s="799"/>
      <c r="W290" s="799">
        <v>0</v>
      </c>
      <c r="X290" s="799"/>
      <c r="Y290" s="803"/>
    </row>
    <row r="291" spans="1:25">
      <c r="A291" s="799">
        <v>28</v>
      </c>
      <c r="B291" s="810" t="s">
        <v>1472</v>
      </c>
      <c r="C291" s="801" t="s">
        <v>1028</v>
      </c>
      <c r="D291" s="801" t="s">
        <v>1473</v>
      </c>
      <c r="E291" s="799" t="s">
        <v>1376</v>
      </c>
      <c r="F291" s="799"/>
      <c r="G291" s="799"/>
      <c r="H291" s="799"/>
      <c r="I291" s="799">
        <v>134</v>
      </c>
      <c r="J291" s="799">
        <v>128</v>
      </c>
      <c r="K291" s="799">
        <v>6</v>
      </c>
      <c r="L291" s="799" t="s">
        <v>1248</v>
      </c>
      <c r="M291" s="799">
        <v>10650</v>
      </c>
      <c r="N291" s="799" t="s">
        <v>1474</v>
      </c>
      <c r="O291" s="799">
        <v>85</v>
      </c>
      <c r="P291" s="799" t="s">
        <v>1247</v>
      </c>
      <c r="Q291" s="799" t="s">
        <v>1247</v>
      </c>
      <c r="R291" s="799" t="s">
        <v>1247</v>
      </c>
      <c r="S291" s="799">
        <v>51</v>
      </c>
      <c r="T291" s="799">
        <v>0</v>
      </c>
      <c r="U291" s="799">
        <v>0</v>
      </c>
      <c r="V291" s="799"/>
      <c r="W291" s="799">
        <v>0</v>
      </c>
      <c r="X291" s="799"/>
      <c r="Y291" s="803"/>
    </row>
    <row r="292" spans="1:25">
      <c r="A292" s="799">
        <v>28</v>
      </c>
      <c r="B292" s="810" t="s">
        <v>1472</v>
      </c>
      <c r="C292" s="801" t="s">
        <v>1028</v>
      </c>
      <c r="D292" s="801" t="s">
        <v>1473</v>
      </c>
      <c r="E292" s="799" t="s">
        <v>1376</v>
      </c>
      <c r="F292" s="799"/>
      <c r="G292" s="799"/>
      <c r="H292" s="799"/>
      <c r="I292" s="799">
        <v>40</v>
      </c>
      <c r="J292" s="799">
        <v>35</v>
      </c>
      <c r="K292" s="799">
        <v>5</v>
      </c>
      <c r="L292" s="799" t="s">
        <v>220</v>
      </c>
      <c r="M292" s="799">
        <v>453</v>
      </c>
      <c r="N292" s="799" t="s">
        <v>1474</v>
      </c>
      <c r="O292" s="799">
        <v>35</v>
      </c>
      <c r="P292" s="799" t="s">
        <v>1247</v>
      </c>
      <c r="Q292" s="799" t="s">
        <v>1247</v>
      </c>
      <c r="R292" s="799" t="s">
        <v>1247</v>
      </c>
      <c r="S292" s="799">
        <v>0</v>
      </c>
      <c r="T292" s="799">
        <v>0</v>
      </c>
      <c r="U292" s="799">
        <v>0</v>
      </c>
      <c r="V292" s="799"/>
      <c r="W292" s="799">
        <v>0</v>
      </c>
      <c r="X292" s="799"/>
      <c r="Y292" s="803"/>
    </row>
    <row r="293" spans="1:25">
      <c r="A293" s="799">
        <v>28</v>
      </c>
      <c r="B293" s="810" t="s">
        <v>1472</v>
      </c>
      <c r="C293" s="801" t="s">
        <v>1028</v>
      </c>
      <c r="D293" s="801" t="s">
        <v>1473</v>
      </c>
      <c r="E293" s="799" t="s">
        <v>1376</v>
      </c>
      <c r="F293" s="799"/>
      <c r="G293" s="799"/>
      <c r="H293" s="799"/>
      <c r="I293" s="799">
        <v>130</v>
      </c>
      <c r="J293" s="799">
        <v>108</v>
      </c>
      <c r="K293" s="799">
        <v>22</v>
      </c>
      <c r="L293" s="799" t="s">
        <v>1255</v>
      </c>
      <c r="M293" s="799">
        <v>40305</v>
      </c>
      <c r="N293" s="799" t="s">
        <v>1474</v>
      </c>
      <c r="O293" s="799">
        <v>68</v>
      </c>
      <c r="P293" s="799" t="s">
        <v>1247</v>
      </c>
      <c r="Q293" s="799" t="s">
        <v>1247</v>
      </c>
      <c r="R293" s="799" t="s">
        <v>1247</v>
      </c>
      <c r="S293" s="799">
        <v>0</v>
      </c>
      <c r="T293" s="799">
        <v>0</v>
      </c>
      <c r="U293" s="799">
        <v>0</v>
      </c>
      <c r="V293" s="799"/>
      <c r="W293" s="799">
        <v>0</v>
      </c>
      <c r="X293" s="799"/>
      <c r="Y293" s="803"/>
    </row>
    <row r="294" spans="1:25">
      <c r="A294" s="799">
        <v>30</v>
      </c>
      <c r="B294" s="810" t="s">
        <v>1475</v>
      </c>
      <c r="C294" s="801" t="s">
        <v>1476</v>
      </c>
      <c r="D294" s="801" t="s">
        <v>1477</v>
      </c>
      <c r="E294" s="799" t="s">
        <v>1376</v>
      </c>
      <c r="F294" s="799">
        <v>784</v>
      </c>
      <c r="G294" s="799">
        <v>784</v>
      </c>
      <c r="H294" s="799"/>
      <c r="I294" s="799">
        <v>300</v>
      </c>
      <c r="J294" s="799">
        <v>0</v>
      </c>
      <c r="K294" s="799">
        <v>300</v>
      </c>
      <c r="L294" s="799" t="s">
        <v>1478</v>
      </c>
      <c r="M294" s="799">
        <v>129</v>
      </c>
      <c r="N294" s="799" t="s">
        <v>1479</v>
      </c>
      <c r="O294" s="811">
        <v>0</v>
      </c>
      <c r="P294" s="799" t="s">
        <v>1282</v>
      </c>
      <c r="Q294" s="799" t="s">
        <v>1247</v>
      </c>
      <c r="R294" s="799" t="s">
        <v>1247</v>
      </c>
      <c r="S294" s="799">
        <v>0</v>
      </c>
      <c r="T294" s="799">
        <v>0</v>
      </c>
      <c r="U294" s="811">
        <v>0</v>
      </c>
      <c r="V294" s="799"/>
      <c r="W294" s="799">
        <v>0</v>
      </c>
      <c r="X294" s="799"/>
      <c r="Y294" s="803"/>
    </row>
    <row r="295" spans="1:25">
      <c r="A295" s="799">
        <v>30</v>
      </c>
      <c r="B295" s="810" t="s">
        <v>1475</v>
      </c>
      <c r="C295" s="801" t="s">
        <v>1476</v>
      </c>
      <c r="D295" s="801" t="s">
        <v>1477</v>
      </c>
      <c r="E295" s="799" t="s">
        <v>1376</v>
      </c>
      <c r="F295" s="799"/>
      <c r="G295" s="799"/>
      <c r="H295" s="799"/>
      <c r="I295" s="799">
        <v>289</v>
      </c>
      <c r="J295" s="799">
        <v>0</v>
      </c>
      <c r="K295" s="799">
        <v>289</v>
      </c>
      <c r="L295" s="799" t="s">
        <v>37</v>
      </c>
      <c r="M295" s="799">
        <v>254</v>
      </c>
      <c r="N295" s="799" t="s">
        <v>1479</v>
      </c>
      <c r="O295" s="799">
        <v>0</v>
      </c>
      <c r="P295" s="799" t="s">
        <v>1350</v>
      </c>
      <c r="Q295" s="799" t="s">
        <v>1247</v>
      </c>
      <c r="R295" s="799" t="s">
        <v>1247</v>
      </c>
      <c r="S295" s="799">
        <v>0</v>
      </c>
      <c r="T295" s="799">
        <v>0</v>
      </c>
      <c r="U295" s="799">
        <v>0</v>
      </c>
      <c r="V295" s="799"/>
      <c r="W295" s="799">
        <v>0</v>
      </c>
      <c r="X295" s="799"/>
      <c r="Y295" s="803"/>
    </row>
    <row r="296" spans="1:25">
      <c r="A296" s="799">
        <v>30</v>
      </c>
      <c r="B296" s="810" t="s">
        <v>1475</v>
      </c>
      <c r="C296" s="801" t="s">
        <v>1476</v>
      </c>
      <c r="D296" s="801" t="s">
        <v>1477</v>
      </c>
      <c r="E296" s="799" t="s">
        <v>1376</v>
      </c>
      <c r="F296" s="799"/>
      <c r="G296" s="799"/>
      <c r="H296" s="799"/>
      <c r="I296" s="799">
        <v>78</v>
      </c>
      <c r="J296" s="799">
        <v>0</v>
      </c>
      <c r="K296" s="799">
        <v>78</v>
      </c>
      <c r="L296" s="799" t="s">
        <v>39</v>
      </c>
      <c r="M296" s="799"/>
      <c r="N296" s="799" t="s">
        <v>1479</v>
      </c>
      <c r="O296" s="799">
        <v>0</v>
      </c>
      <c r="P296" s="799" t="s">
        <v>1282</v>
      </c>
      <c r="Q296" s="799" t="s">
        <v>1247</v>
      </c>
      <c r="R296" s="799" t="s">
        <v>1247</v>
      </c>
      <c r="S296" s="799">
        <v>0</v>
      </c>
      <c r="T296" s="799">
        <v>0</v>
      </c>
      <c r="U296" s="799">
        <v>0</v>
      </c>
      <c r="V296" s="799"/>
      <c r="W296" s="799">
        <v>0</v>
      </c>
      <c r="X296" s="799"/>
      <c r="Y296" s="803"/>
    </row>
    <row r="297" spans="1:25">
      <c r="A297" s="799">
        <v>31</v>
      </c>
      <c r="B297" s="810" t="s">
        <v>1480</v>
      </c>
      <c r="C297" s="801" t="s">
        <v>1476</v>
      </c>
      <c r="D297" s="801" t="s">
        <v>1481</v>
      </c>
      <c r="E297" s="799" t="s">
        <v>1376</v>
      </c>
      <c r="F297" s="799">
        <v>1248</v>
      </c>
      <c r="G297" s="799">
        <v>1248</v>
      </c>
      <c r="H297" s="799">
        <v>0</v>
      </c>
      <c r="I297" s="799">
        <v>500</v>
      </c>
      <c r="J297" s="799">
        <v>468</v>
      </c>
      <c r="K297" s="799">
        <v>0</v>
      </c>
      <c r="L297" s="799" t="s">
        <v>349</v>
      </c>
      <c r="M297" s="799">
        <v>316</v>
      </c>
      <c r="N297" s="799" t="s">
        <v>1479</v>
      </c>
      <c r="O297" s="799">
        <v>0</v>
      </c>
      <c r="P297" s="799" t="s">
        <v>1282</v>
      </c>
      <c r="Q297" s="799" t="s">
        <v>1282</v>
      </c>
      <c r="R297" s="799" t="s">
        <v>1247</v>
      </c>
      <c r="S297" s="799">
        <v>0</v>
      </c>
      <c r="T297" s="799">
        <v>0</v>
      </c>
      <c r="U297" s="799">
        <v>0</v>
      </c>
      <c r="V297" s="799"/>
      <c r="W297" s="799">
        <v>0</v>
      </c>
      <c r="X297" s="799"/>
      <c r="Y297" s="803"/>
    </row>
    <row r="298" spans="1:25" ht="33" customHeight="1">
      <c r="A298" s="799">
        <v>31</v>
      </c>
      <c r="B298" s="810" t="s">
        <v>1480</v>
      </c>
      <c r="C298" s="801" t="s">
        <v>1476</v>
      </c>
      <c r="D298" s="801" t="s">
        <v>1481</v>
      </c>
      <c r="E298" s="799" t="s">
        <v>1376</v>
      </c>
      <c r="F298" s="799"/>
      <c r="G298" s="799"/>
      <c r="H298" s="799"/>
      <c r="I298" s="799">
        <v>200</v>
      </c>
      <c r="J298" s="799">
        <v>157</v>
      </c>
      <c r="K298" s="799">
        <v>0</v>
      </c>
      <c r="L298" s="818" t="s">
        <v>1271</v>
      </c>
      <c r="M298" s="799">
        <v>4406</v>
      </c>
      <c r="N298" s="799" t="s">
        <v>1032</v>
      </c>
      <c r="O298" s="799">
        <v>0</v>
      </c>
      <c r="P298" s="799" t="s">
        <v>1350</v>
      </c>
      <c r="Q298" s="799" t="s">
        <v>1282</v>
      </c>
      <c r="R298" s="799" t="s">
        <v>1247</v>
      </c>
      <c r="S298" s="799">
        <v>0</v>
      </c>
      <c r="T298" s="799">
        <v>0</v>
      </c>
      <c r="U298" s="799">
        <v>0</v>
      </c>
      <c r="V298" s="799"/>
      <c r="W298" s="799">
        <v>0</v>
      </c>
      <c r="X298" s="799"/>
      <c r="Y298" s="803"/>
    </row>
    <row r="299" spans="1:25">
      <c r="A299" s="799">
        <v>31</v>
      </c>
      <c r="B299" s="810" t="s">
        <v>1480</v>
      </c>
      <c r="C299" s="801" t="s">
        <v>1476</v>
      </c>
      <c r="D299" s="801" t="s">
        <v>1481</v>
      </c>
      <c r="E299" s="799" t="s">
        <v>1376</v>
      </c>
      <c r="F299" s="799"/>
      <c r="G299" s="799"/>
      <c r="H299" s="799"/>
      <c r="I299" s="799">
        <v>100</v>
      </c>
      <c r="J299" s="799">
        <v>90</v>
      </c>
      <c r="K299" s="799">
        <v>0</v>
      </c>
      <c r="L299" s="799" t="s">
        <v>1482</v>
      </c>
      <c r="M299" s="799">
        <v>328</v>
      </c>
      <c r="N299" s="799" t="s">
        <v>1479</v>
      </c>
      <c r="O299" s="799">
        <v>0</v>
      </c>
      <c r="P299" s="799" t="s">
        <v>1282</v>
      </c>
      <c r="Q299" s="799" t="s">
        <v>1282</v>
      </c>
      <c r="R299" s="799" t="s">
        <v>1247</v>
      </c>
      <c r="S299" s="799">
        <v>0</v>
      </c>
      <c r="T299" s="799">
        <v>0</v>
      </c>
      <c r="U299" s="799">
        <v>0</v>
      </c>
      <c r="V299" s="799"/>
      <c r="W299" s="799">
        <v>0</v>
      </c>
      <c r="X299" s="799"/>
      <c r="Y299" s="803"/>
    </row>
    <row r="300" spans="1:25">
      <c r="A300" s="799">
        <v>31</v>
      </c>
      <c r="B300" s="810" t="s">
        <v>1480</v>
      </c>
      <c r="C300" s="801" t="s">
        <v>1476</v>
      </c>
      <c r="D300" s="801" t="s">
        <v>1481</v>
      </c>
      <c r="E300" s="799" t="s">
        <v>1376</v>
      </c>
      <c r="F300" s="799"/>
      <c r="G300" s="799"/>
      <c r="H300" s="799"/>
      <c r="I300" s="799">
        <v>291</v>
      </c>
      <c r="J300" s="799">
        <v>77</v>
      </c>
      <c r="K300" s="799">
        <v>214</v>
      </c>
      <c r="L300" s="799" t="s">
        <v>229</v>
      </c>
      <c r="M300" s="799">
        <v>20900</v>
      </c>
      <c r="N300" s="799" t="s">
        <v>1479</v>
      </c>
      <c r="O300" s="799">
        <v>0</v>
      </c>
      <c r="P300" s="799" t="s">
        <v>1282</v>
      </c>
      <c r="Q300" s="799" t="s">
        <v>1282</v>
      </c>
      <c r="R300" s="799" t="s">
        <v>1247</v>
      </c>
      <c r="S300" s="799">
        <v>0</v>
      </c>
      <c r="T300" s="799">
        <v>0</v>
      </c>
      <c r="U300" s="799">
        <v>0</v>
      </c>
      <c r="V300" s="799"/>
      <c r="W300" s="799">
        <v>0</v>
      </c>
      <c r="X300" s="799"/>
      <c r="Y300" s="803"/>
    </row>
    <row r="301" spans="1:25">
      <c r="A301" s="799">
        <v>31</v>
      </c>
      <c r="B301" s="810" t="s">
        <v>1480</v>
      </c>
      <c r="C301" s="801" t="s">
        <v>1476</v>
      </c>
      <c r="D301" s="801" t="s">
        <v>1481</v>
      </c>
      <c r="E301" s="799" t="s">
        <v>1376</v>
      </c>
      <c r="F301" s="799"/>
      <c r="G301" s="799"/>
      <c r="H301" s="799"/>
      <c r="I301" s="799">
        <v>56</v>
      </c>
      <c r="J301" s="799">
        <v>42</v>
      </c>
      <c r="K301" s="799">
        <v>0</v>
      </c>
      <c r="L301" s="799" t="s">
        <v>546</v>
      </c>
      <c r="M301" s="799">
        <v>13</v>
      </c>
      <c r="N301" s="799" t="s">
        <v>1479</v>
      </c>
      <c r="O301" s="799">
        <v>0</v>
      </c>
      <c r="P301" s="799" t="s">
        <v>1282</v>
      </c>
      <c r="Q301" s="799" t="s">
        <v>1282</v>
      </c>
      <c r="R301" s="799" t="s">
        <v>1247</v>
      </c>
      <c r="S301" s="799">
        <v>0</v>
      </c>
      <c r="T301" s="799">
        <v>0</v>
      </c>
      <c r="U301" s="799">
        <v>0</v>
      </c>
      <c r="V301" s="799"/>
      <c r="W301" s="799">
        <v>0</v>
      </c>
      <c r="X301" s="799"/>
      <c r="Y301" s="803"/>
    </row>
    <row r="302" spans="1:25">
      <c r="A302" s="799">
        <v>32</v>
      </c>
      <c r="B302" s="810" t="s">
        <v>1483</v>
      </c>
      <c r="C302" s="801" t="s">
        <v>1476</v>
      </c>
      <c r="D302" s="801" t="s">
        <v>1484</v>
      </c>
      <c r="E302" s="799" t="s">
        <v>1376</v>
      </c>
      <c r="F302" s="799">
        <v>216</v>
      </c>
      <c r="G302" s="799"/>
      <c r="H302" s="799"/>
      <c r="I302" s="799">
        <v>0</v>
      </c>
      <c r="J302" s="799">
        <v>0</v>
      </c>
      <c r="K302" s="799">
        <v>0</v>
      </c>
      <c r="L302" s="799"/>
      <c r="M302" s="799"/>
      <c r="N302" s="799"/>
      <c r="O302" s="799">
        <v>0</v>
      </c>
      <c r="P302" s="799" t="s">
        <v>1247</v>
      </c>
      <c r="Q302" s="799" t="s">
        <v>1247</v>
      </c>
      <c r="R302" s="799" t="s">
        <v>1247</v>
      </c>
      <c r="S302" s="799">
        <v>0</v>
      </c>
      <c r="T302" s="799">
        <v>0</v>
      </c>
      <c r="U302" s="799">
        <v>0</v>
      </c>
      <c r="V302" s="799"/>
      <c r="W302" s="799">
        <v>0</v>
      </c>
      <c r="X302" s="799"/>
      <c r="Y302" s="803"/>
    </row>
    <row r="303" spans="1:25">
      <c r="A303" s="799">
        <v>33</v>
      </c>
      <c r="B303" s="810" t="s">
        <v>1485</v>
      </c>
      <c r="C303" s="801" t="s">
        <v>1036</v>
      </c>
      <c r="D303" s="801" t="s">
        <v>1486</v>
      </c>
      <c r="E303" s="799" t="s">
        <v>1376</v>
      </c>
      <c r="F303" s="799">
        <v>1020</v>
      </c>
      <c r="G303" s="799">
        <v>536</v>
      </c>
      <c r="H303" s="799"/>
      <c r="I303" s="799">
        <v>67</v>
      </c>
      <c r="J303" s="799">
        <v>67</v>
      </c>
      <c r="K303" s="799">
        <v>0</v>
      </c>
      <c r="L303" s="799" t="s">
        <v>217</v>
      </c>
      <c r="M303" s="799">
        <v>10212</v>
      </c>
      <c r="N303" s="799" t="s">
        <v>1487</v>
      </c>
      <c r="O303" s="799">
        <v>0</v>
      </c>
      <c r="P303" s="799" t="s">
        <v>1282</v>
      </c>
      <c r="Q303" s="799" t="s">
        <v>1247</v>
      </c>
      <c r="R303" s="799" t="s">
        <v>1247</v>
      </c>
      <c r="S303" s="799">
        <v>0</v>
      </c>
      <c r="T303" s="799">
        <v>0</v>
      </c>
      <c r="U303" s="799">
        <v>0</v>
      </c>
      <c r="V303" s="799"/>
      <c r="W303" s="799">
        <v>0</v>
      </c>
      <c r="X303" s="799"/>
      <c r="Y303" s="803"/>
    </row>
    <row r="304" spans="1:25">
      <c r="A304" s="799">
        <v>33</v>
      </c>
      <c r="B304" s="810" t="s">
        <v>1485</v>
      </c>
      <c r="C304" s="801" t="s">
        <v>1036</v>
      </c>
      <c r="D304" s="801" t="s">
        <v>1486</v>
      </c>
      <c r="E304" s="799" t="s">
        <v>1376</v>
      </c>
      <c r="F304" s="799"/>
      <c r="G304" s="799"/>
      <c r="H304" s="799">
        <v>99</v>
      </c>
      <c r="I304" s="799">
        <v>67</v>
      </c>
      <c r="J304" s="799">
        <v>67</v>
      </c>
      <c r="K304" s="799">
        <v>0</v>
      </c>
      <c r="L304" s="799" t="s">
        <v>1248</v>
      </c>
      <c r="M304" s="799">
        <v>7502</v>
      </c>
      <c r="N304" s="799" t="s">
        <v>1487</v>
      </c>
      <c r="O304" s="799">
        <v>0</v>
      </c>
      <c r="P304" s="799" t="s">
        <v>1282</v>
      </c>
      <c r="Q304" s="799">
        <v>0</v>
      </c>
      <c r="R304" s="799">
        <v>0</v>
      </c>
      <c r="S304" s="799">
        <v>0</v>
      </c>
      <c r="T304" s="799">
        <v>0</v>
      </c>
      <c r="U304" s="799">
        <v>0</v>
      </c>
      <c r="V304" s="799"/>
      <c r="W304" s="799">
        <v>0</v>
      </c>
      <c r="X304" s="799"/>
      <c r="Y304" s="803"/>
    </row>
    <row r="305" spans="1:25">
      <c r="A305" s="799">
        <v>33</v>
      </c>
      <c r="B305" s="810" t="s">
        <v>1485</v>
      </c>
      <c r="C305" s="801" t="s">
        <v>1036</v>
      </c>
      <c r="D305" s="801" t="s">
        <v>1486</v>
      </c>
      <c r="E305" s="799" t="s">
        <v>1376</v>
      </c>
      <c r="F305" s="799"/>
      <c r="G305" s="799"/>
      <c r="H305" s="799"/>
      <c r="I305" s="799">
        <v>0</v>
      </c>
      <c r="J305" s="799">
        <v>0</v>
      </c>
      <c r="K305" s="799">
        <v>0</v>
      </c>
      <c r="L305" s="799" t="s">
        <v>561</v>
      </c>
      <c r="M305" s="799">
        <v>563757</v>
      </c>
      <c r="N305" s="799" t="s">
        <v>1487</v>
      </c>
      <c r="O305" s="799">
        <v>0</v>
      </c>
      <c r="P305" s="799" t="s">
        <v>1282</v>
      </c>
      <c r="Q305" s="799">
        <v>0</v>
      </c>
      <c r="R305" s="799">
        <v>0</v>
      </c>
      <c r="S305" s="799">
        <v>0</v>
      </c>
      <c r="T305" s="799">
        <v>0</v>
      </c>
      <c r="U305" s="799">
        <v>0</v>
      </c>
      <c r="V305" s="799"/>
      <c r="W305" s="799">
        <v>0</v>
      </c>
      <c r="X305" s="799"/>
      <c r="Y305" s="803"/>
    </row>
    <row r="306" spans="1:25">
      <c r="A306" s="799">
        <v>33</v>
      </c>
      <c r="B306" s="810" t="s">
        <v>1485</v>
      </c>
      <c r="C306" s="801" t="s">
        <v>1036</v>
      </c>
      <c r="D306" s="801" t="s">
        <v>1486</v>
      </c>
      <c r="E306" s="799" t="s">
        <v>1376</v>
      </c>
      <c r="F306" s="799"/>
      <c r="G306" s="799"/>
      <c r="H306" s="799"/>
      <c r="I306" s="799">
        <v>230</v>
      </c>
      <c r="J306" s="799">
        <v>59</v>
      </c>
      <c r="K306" s="799">
        <v>171</v>
      </c>
      <c r="L306" s="799" t="s">
        <v>1255</v>
      </c>
      <c r="M306" s="799">
        <v>2269</v>
      </c>
      <c r="N306" s="799" t="s">
        <v>1487</v>
      </c>
      <c r="O306" s="799">
        <v>0</v>
      </c>
      <c r="P306" s="799" t="s">
        <v>1282</v>
      </c>
      <c r="Q306" s="799">
        <v>0</v>
      </c>
      <c r="R306" s="799">
        <v>0</v>
      </c>
      <c r="S306" s="799">
        <v>0</v>
      </c>
      <c r="T306" s="799">
        <v>0</v>
      </c>
      <c r="U306" s="799">
        <v>0</v>
      </c>
      <c r="V306" s="799">
        <v>140</v>
      </c>
      <c r="W306" s="799">
        <v>0</v>
      </c>
      <c r="X306" s="799"/>
      <c r="Y306" s="803"/>
    </row>
    <row r="307" spans="1:25">
      <c r="A307" s="799">
        <v>33</v>
      </c>
      <c r="B307" s="810" t="s">
        <v>1485</v>
      </c>
      <c r="C307" s="801" t="s">
        <v>1036</v>
      </c>
      <c r="D307" s="801" t="s">
        <v>1486</v>
      </c>
      <c r="E307" s="799" t="s">
        <v>1376</v>
      </c>
      <c r="F307" s="799"/>
      <c r="G307" s="799"/>
      <c r="H307" s="799"/>
      <c r="I307" s="799">
        <v>67</v>
      </c>
      <c r="J307" s="799">
        <v>55</v>
      </c>
      <c r="K307" s="799">
        <v>12</v>
      </c>
      <c r="L307" s="799" t="s">
        <v>349</v>
      </c>
      <c r="M307" s="799">
        <v>703</v>
      </c>
      <c r="N307" s="799" t="s">
        <v>1487</v>
      </c>
      <c r="O307" s="799">
        <v>0</v>
      </c>
      <c r="P307" s="799" t="s">
        <v>1282</v>
      </c>
      <c r="Q307" s="799">
        <v>0</v>
      </c>
      <c r="R307" s="799">
        <v>0</v>
      </c>
      <c r="S307" s="799">
        <v>0</v>
      </c>
      <c r="T307" s="799">
        <v>0</v>
      </c>
      <c r="U307" s="799">
        <v>0</v>
      </c>
      <c r="V307" s="799"/>
      <c r="W307" s="799">
        <v>0</v>
      </c>
      <c r="X307" s="799"/>
      <c r="Y307" s="803"/>
    </row>
    <row r="308" spans="1:25">
      <c r="A308" s="799">
        <v>34</v>
      </c>
      <c r="B308" s="810" t="s">
        <v>1488</v>
      </c>
      <c r="C308" s="801" t="s">
        <v>1036</v>
      </c>
      <c r="D308" s="801" t="s">
        <v>1489</v>
      </c>
      <c r="E308" s="799" t="s">
        <v>1376</v>
      </c>
      <c r="F308" s="799">
        <v>204</v>
      </c>
      <c r="G308" s="799">
        <v>0</v>
      </c>
      <c r="H308" s="799"/>
      <c r="I308" s="799">
        <v>0</v>
      </c>
      <c r="J308" s="799">
        <v>0</v>
      </c>
      <c r="K308" s="799">
        <v>0</v>
      </c>
      <c r="L308" s="799" t="s">
        <v>217</v>
      </c>
      <c r="M308" s="799"/>
      <c r="N308" s="799"/>
      <c r="O308" s="799">
        <v>0</v>
      </c>
      <c r="P308" s="799" t="s">
        <v>1282</v>
      </c>
      <c r="Q308" s="799">
        <v>0</v>
      </c>
      <c r="R308" s="799">
        <v>0</v>
      </c>
      <c r="S308" s="799">
        <v>0</v>
      </c>
      <c r="T308" s="799">
        <v>0</v>
      </c>
      <c r="U308" s="799">
        <v>0</v>
      </c>
      <c r="V308" s="799"/>
      <c r="W308" s="799">
        <v>0</v>
      </c>
      <c r="X308" s="799"/>
      <c r="Y308" s="803"/>
    </row>
    <row r="309" spans="1:25">
      <c r="A309" s="799">
        <v>34</v>
      </c>
      <c r="B309" s="810" t="s">
        <v>1488</v>
      </c>
      <c r="C309" s="801" t="s">
        <v>1036</v>
      </c>
      <c r="D309" s="801" t="s">
        <v>1489</v>
      </c>
      <c r="E309" s="799" t="s">
        <v>1376</v>
      </c>
      <c r="F309" s="799"/>
      <c r="G309" s="799"/>
      <c r="H309" s="799">
        <v>0</v>
      </c>
      <c r="I309" s="799">
        <v>0</v>
      </c>
      <c r="J309" s="799">
        <v>0</v>
      </c>
      <c r="K309" s="799">
        <v>0</v>
      </c>
      <c r="L309" s="799" t="s">
        <v>1248</v>
      </c>
      <c r="M309" s="799"/>
      <c r="N309" s="799"/>
      <c r="O309" s="799">
        <v>0</v>
      </c>
      <c r="P309" s="799" t="s">
        <v>1282</v>
      </c>
      <c r="Q309" s="799">
        <v>0</v>
      </c>
      <c r="R309" s="799">
        <v>0</v>
      </c>
      <c r="S309" s="799">
        <v>0</v>
      </c>
      <c r="T309" s="799">
        <v>0</v>
      </c>
      <c r="U309" s="799">
        <v>0</v>
      </c>
      <c r="V309" s="799"/>
      <c r="W309" s="799">
        <v>0</v>
      </c>
      <c r="X309" s="799"/>
      <c r="Y309" s="803"/>
    </row>
    <row r="310" spans="1:25">
      <c r="A310" s="799">
        <v>34</v>
      </c>
      <c r="B310" s="810" t="s">
        <v>1488</v>
      </c>
      <c r="C310" s="801" t="s">
        <v>1036</v>
      </c>
      <c r="D310" s="801" t="s">
        <v>1489</v>
      </c>
      <c r="E310" s="799" t="s">
        <v>1376</v>
      </c>
      <c r="F310" s="799"/>
      <c r="G310" s="799"/>
      <c r="H310" s="799"/>
      <c r="I310" s="799">
        <v>0</v>
      </c>
      <c r="J310" s="799">
        <v>0</v>
      </c>
      <c r="K310" s="799">
        <v>0</v>
      </c>
      <c r="L310" s="799" t="s">
        <v>561</v>
      </c>
      <c r="M310" s="799"/>
      <c r="N310" s="799"/>
      <c r="O310" s="799">
        <v>0</v>
      </c>
      <c r="P310" s="799" t="s">
        <v>1282</v>
      </c>
      <c r="Q310" s="799">
        <v>0</v>
      </c>
      <c r="R310" s="799">
        <v>0</v>
      </c>
      <c r="S310" s="799">
        <v>0</v>
      </c>
      <c r="T310" s="799">
        <v>0</v>
      </c>
      <c r="U310" s="799">
        <v>0</v>
      </c>
      <c r="V310" s="799"/>
      <c r="W310" s="799">
        <v>0</v>
      </c>
      <c r="X310" s="799"/>
      <c r="Y310" s="803"/>
    </row>
    <row r="311" spans="1:25">
      <c r="A311" s="799">
        <v>35</v>
      </c>
      <c r="B311" s="810" t="s">
        <v>1490</v>
      </c>
      <c r="C311" s="801" t="s">
        <v>1041</v>
      </c>
      <c r="D311" s="801" t="s">
        <v>1491</v>
      </c>
      <c r="E311" s="799" t="s">
        <v>1376</v>
      </c>
      <c r="F311" s="799">
        <v>843</v>
      </c>
      <c r="G311" s="799">
        <v>706</v>
      </c>
      <c r="H311" s="799">
        <v>90</v>
      </c>
      <c r="I311" s="799">
        <v>600</v>
      </c>
      <c r="J311" s="799">
        <v>600</v>
      </c>
      <c r="K311" s="799">
        <v>0</v>
      </c>
      <c r="L311" s="799" t="s">
        <v>217</v>
      </c>
      <c r="M311" s="799"/>
      <c r="N311" s="799"/>
      <c r="O311" s="799">
        <v>0</v>
      </c>
      <c r="P311" s="799" t="s">
        <v>1247</v>
      </c>
      <c r="Q311" s="799" t="s">
        <v>1247</v>
      </c>
      <c r="R311" s="799" t="s">
        <v>1247</v>
      </c>
      <c r="S311" s="799">
        <v>0</v>
      </c>
      <c r="T311" s="799">
        <v>0</v>
      </c>
      <c r="U311" s="799">
        <v>0</v>
      </c>
      <c r="V311" s="799"/>
      <c r="W311" s="799">
        <v>0</v>
      </c>
      <c r="X311" s="799"/>
      <c r="Y311" s="803"/>
    </row>
    <row r="312" spans="1:25">
      <c r="A312" s="799">
        <v>35</v>
      </c>
      <c r="B312" s="810" t="s">
        <v>1490</v>
      </c>
      <c r="C312" s="801" t="s">
        <v>1041</v>
      </c>
      <c r="D312" s="801" t="s">
        <v>1491</v>
      </c>
      <c r="E312" s="799" t="s">
        <v>1376</v>
      </c>
      <c r="F312" s="799"/>
      <c r="G312" s="799"/>
      <c r="H312" s="799"/>
      <c r="I312" s="799">
        <v>0</v>
      </c>
      <c r="J312" s="799">
        <v>0</v>
      </c>
      <c r="K312" s="799">
        <v>0</v>
      </c>
      <c r="L312" s="799" t="s">
        <v>1248</v>
      </c>
      <c r="M312" s="799"/>
      <c r="N312" s="799"/>
      <c r="O312" s="799">
        <v>0</v>
      </c>
      <c r="P312" s="799" t="s">
        <v>1247</v>
      </c>
      <c r="Q312" s="799" t="s">
        <v>1247</v>
      </c>
      <c r="R312" s="799" t="s">
        <v>1247</v>
      </c>
      <c r="S312" s="799">
        <v>0</v>
      </c>
      <c r="T312" s="799">
        <v>0</v>
      </c>
      <c r="U312" s="799">
        <v>0</v>
      </c>
      <c r="V312" s="799"/>
      <c r="W312" s="799">
        <v>0</v>
      </c>
      <c r="X312" s="799"/>
      <c r="Y312" s="803"/>
    </row>
    <row r="313" spans="1:25">
      <c r="A313" s="799">
        <v>35</v>
      </c>
      <c r="B313" s="810" t="s">
        <v>1490</v>
      </c>
      <c r="C313" s="801" t="s">
        <v>1041</v>
      </c>
      <c r="D313" s="801" t="s">
        <v>1491</v>
      </c>
      <c r="E313" s="799" t="s">
        <v>1376</v>
      </c>
      <c r="F313" s="799"/>
      <c r="G313" s="799"/>
      <c r="H313" s="799"/>
      <c r="I313" s="799">
        <v>0</v>
      </c>
      <c r="J313" s="799">
        <v>0</v>
      </c>
      <c r="K313" s="799">
        <v>0</v>
      </c>
      <c r="L313" s="799" t="s">
        <v>561</v>
      </c>
      <c r="M313" s="799"/>
      <c r="N313" s="799"/>
      <c r="O313" s="799">
        <v>0</v>
      </c>
      <c r="P313" s="799" t="s">
        <v>1247</v>
      </c>
      <c r="Q313" s="799" t="s">
        <v>1247</v>
      </c>
      <c r="R313" s="799" t="s">
        <v>1247</v>
      </c>
      <c r="S313" s="799">
        <v>0</v>
      </c>
      <c r="T313" s="799">
        <v>0</v>
      </c>
      <c r="U313" s="799">
        <v>0</v>
      </c>
      <c r="V313" s="799"/>
      <c r="W313" s="799">
        <v>0</v>
      </c>
      <c r="X313" s="799"/>
      <c r="Y313" s="803"/>
    </row>
    <row r="314" spans="1:25">
      <c r="A314" s="799">
        <v>36</v>
      </c>
      <c r="B314" s="810" t="s">
        <v>1492</v>
      </c>
      <c r="C314" s="801" t="s">
        <v>1041</v>
      </c>
      <c r="D314" s="801" t="s">
        <v>1493</v>
      </c>
      <c r="E314" s="799" t="s">
        <v>1376</v>
      </c>
      <c r="F314" s="799">
        <v>1644</v>
      </c>
      <c r="G314" s="799">
        <v>0</v>
      </c>
      <c r="H314" s="799">
        <v>0</v>
      </c>
      <c r="I314" s="799">
        <v>0</v>
      </c>
      <c r="J314" s="799">
        <v>0</v>
      </c>
      <c r="K314" s="799">
        <v>0</v>
      </c>
      <c r="L314" s="799" t="s">
        <v>217</v>
      </c>
      <c r="M314" s="799"/>
      <c r="N314" s="799"/>
      <c r="O314" s="799">
        <v>0</v>
      </c>
      <c r="P314" s="799" t="s">
        <v>1247</v>
      </c>
      <c r="Q314" s="799" t="s">
        <v>1247</v>
      </c>
      <c r="R314" s="799" t="s">
        <v>1247</v>
      </c>
      <c r="S314" s="799">
        <v>0</v>
      </c>
      <c r="T314" s="799">
        <v>0</v>
      </c>
      <c r="U314" s="799">
        <v>0</v>
      </c>
      <c r="V314" s="799"/>
      <c r="W314" s="799">
        <v>0</v>
      </c>
      <c r="X314" s="799"/>
      <c r="Y314" s="803"/>
    </row>
    <row r="315" spans="1:25">
      <c r="A315" s="799">
        <v>36</v>
      </c>
      <c r="B315" s="810" t="s">
        <v>1492</v>
      </c>
      <c r="C315" s="801" t="s">
        <v>1041</v>
      </c>
      <c r="D315" s="801" t="s">
        <v>1493</v>
      </c>
      <c r="E315" s="799" t="s">
        <v>1376</v>
      </c>
      <c r="F315" s="799"/>
      <c r="G315" s="799"/>
      <c r="H315" s="799"/>
      <c r="I315" s="799">
        <v>0</v>
      </c>
      <c r="J315" s="799">
        <v>0</v>
      </c>
      <c r="K315" s="799">
        <v>0</v>
      </c>
      <c r="L315" s="799" t="s">
        <v>1248</v>
      </c>
      <c r="M315" s="799"/>
      <c r="N315" s="799"/>
      <c r="O315" s="799">
        <v>0</v>
      </c>
      <c r="P315" s="799" t="s">
        <v>1247</v>
      </c>
      <c r="Q315" s="799" t="s">
        <v>1247</v>
      </c>
      <c r="R315" s="799" t="s">
        <v>1247</v>
      </c>
      <c r="S315" s="799">
        <v>0</v>
      </c>
      <c r="T315" s="799">
        <v>0</v>
      </c>
      <c r="U315" s="799">
        <v>0</v>
      </c>
      <c r="V315" s="799"/>
      <c r="W315" s="799">
        <v>0</v>
      </c>
      <c r="X315" s="799"/>
      <c r="Y315" s="803"/>
    </row>
    <row r="316" spans="1:25">
      <c r="A316" s="799">
        <v>36</v>
      </c>
      <c r="B316" s="810" t="s">
        <v>1492</v>
      </c>
      <c r="C316" s="801" t="s">
        <v>1041</v>
      </c>
      <c r="D316" s="801" t="s">
        <v>1493</v>
      </c>
      <c r="E316" s="799" t="s">
        <v>1376</v>
      </c>
      <c r="F316" s="799"/>
      <c r="G316" s="799"/>
      <c r="H316" s="799"/>
      <c r="I316" s="799">
        <v>0</v>
      </c>
      <c r="J316" s="799">
        <v>0</v>
      </c>
      <c r="K316" s="799">
        <v>0</v>
      </c>
      <c r="L316" s="799" t="s">
        <v>561</v>
      </c>
      <c r="M316" s="799"/>
      <c r="N316" s="799"/>
      <c r="O316" s="799">
        <v>0</v>
      </c>
      <c r="P316" s="799" t="s">
        <v>1247</v>
      </c>
      <c r="Q316" s="799" t="s">
        <v>1247</v>
      </c>
      <c r="R316" s="799" t="s">
        <v>1247</v>
      </c>
      <c r="S316" s="799">
        <v>0</v>
      </c>
      <c r="T316" s="799">
        <v>0</v>
      </c>
      <c r="U316" s="799">
        <v>0</v>
      </c>
      <c r="V316" s="799"/>
      <c r="W316" s="799">
        <v>0</v>
      </c>
      <c r="X316" s="799"/>
      <c r="Y316" s="803"/>
    </row>
    <row r="317" spans="1:25">
      <c r="A317" s="799">
        <v>37</v>
      </c>
      <c r="B317" s="810" t="s">
        <v>1494</v>
      </c>
      <c r="C317" s="801" t="s">
        <v>1041</v>
      </c>
      <c r="D317" s="801" t="s">
        <v>1495</v>
      </c>
      <c r="E317" s="799" t="s">
        <v>1376</v>
      </c>
      <c r="F317" s="799">
        <v>2350</v>
      </c>
      <c r="G317" s="799">
        <v>0</v>
      </c>
      <c r="H317" s="799">
        <v>0</v>
      </c>
      <c r="I317" s="799">
        <v>0</v>
      </c>
      <c r="J317" s="799">
        <v>0</v>
      </c>
      <c r="K317" s="799">
        <v>0</v>
      </c>
      <c r="L317" s="799" t="s">
        <v>217</v>
      </c>
      <c r="M317" s="799"/>
      <c r="N317" s="799"/>
      <c r="O317" s="799">
        <v>0</v>
      </c>
      <c r="P317" s="799" t="s">
        <v>1247</v>
      </c>
      <c r="Q317" s="799" t="s">
        <v>1247</v>
      </c>
      <c r="R317" s="799" t="s">
        <v>1247</v>
      </c>
      <c r="S317" s="799">
        <v>0</v>
      </c>
      <c r="T317" s="799">
        <v>0</v>
      </c>
      <c r="U317" s="799">
        <v>0</v>
      </c>
      <c r="V317" s="799"/>
      <c r="W317" s="799">
        <v>0</v>
      </c>
      <c r="X317" s="799"/>
      <c r="Y317" s="803"/>
    </row>
    <row r="318" spans="1:25">
      <c r="A318" s="799">
        <v>37</v>
      </c>
      <c r="B318" s="810" t="s">
        <v>1494</v>
      </c>
      <c r="C318" s="801" t="s">
        <v>1041</v>
      </c>
      <c r="D318" s="801" t="s">
        <v>1495</v>
      </c>
      <c r="E318" s="799" t="s">
        <v>1376</v>
      </c>
      <c r="F318" s="799"/>
      <c r="G318" s="799"/>
      <c r="H318" s="799"/>
      <c r="I318" s="799">
        <v>0</v>
      </c>
      <c r="J318" s="799">
        <v>0</v>
      </c>
      <c r="K318" s="799">
        <v>0</v>
      </c>
      <c r="L318" s="799" t="s">
        <v>1248</v>
      </c>
      <c r="M318" s="799"/>
      <c r="N318" s="799"/>
      <c r="O318" s="799">
        <v>0</v>
      </c>
      <c r="P318" s="799" t="s">
        <v>1247</v>
      </c>
      <c r="Q318" s="799" t="s">
        <v>1247</v>
      </c>
      <c r="R318" s="799" t="s">
        <v>1247</v>
      </c>
      <c r="S318" s="799">
        <v>0</v>
      </c>
      <c r="T318" s="799">
        <v>0</v>
      </c>
      <c r="U318" s="799">
        <v>0</v>
      </c>
      <c r="V318" s="799"/>
      <c r="W318" s="799">
        <v>0</v>
      </c>
      <c r="X318" s="799"/>
      <c r="Y318" s="803"/>
    </row>
    <row r="319" spans="1:25">
      <c r="A319" s="799">
        <v>37</v>
      </c>
      <c r="B319" s="810" t="s">
        <v>1494</v>
      </c>
      <c r="C319" s="801" t="s">
        <v>1041</v>
      </c>
      <c r="D319" s="801" t="s">
        <v>1495</v>
      </c>
      <c r="E319" s="799" t="s">
        <v>1376</v>
      </c>
      <c r="F319" s="799"/>
      <c r="G319" s="799"/>
      <c r="H319" s="799"/>
      <c r="I319" s="799">
        <v>0</v>
      </c>
      <c r="J319" s="799">
        <v>0</v>
      </c>
      <c r="K319" s="799">
        <v>0</v>
      </c>
      <c r="L319" s="799" t="s">
        <v>561</v>
      </c>
      <c r="M319" s="799"/>
      <c r="N319" s="799"/>
      <c r="O319" s="799">
        <v>0</v>
      </c>
      <c r="P319" s="799" t="s">
        <v>1247</v>
      </c>
      <c r="Q319" s="799" t="s">
        <v>1247</v>
      </c>
      <c r="R319" s="799" t="s">
        <v>1247</v>
      </c>
      <c r="S319" s="799">
        <v>0</v>
      </c>
      <c r="T319" s="799">
        <v>0</v>
      </c>
      <c r="U319" s="799">
        <v>0</v>
      </c>
      <c r="V319" s="799"/>
      <c r="W319" s="799">
        <v>0</v>
      </c>
      <c r="X319" s="799"/>
      <c r="Y319" s="803"/>
    </row>
    <row r="320" spans="1:25">
      <c r="A320" s="799">
        <v>38</v>
      </c>
      <c r="B320" s="810" t="s">
        <v>1496</v>
      </c>
      <c r="C320" s="801" t="s">
        <v>1497</v>
      </c>
      <c r="D320" s="801" t="s">
        <v>1498</v>
      </c>
      <c r="E320" s="799" t="s">
        <v>1376</v>
      </c>
      <c r="F320" s="799">
        <v>302</v>
      </c>
      <c r="G320" s="799">
        <v>302</v>
      </c>
      <c r="H320" s="799">
        <v>30.2</v>
      </c>
      <c r="I320" s="799">
        <v>59</v>
      </c>
      <c r="J320" s="799">
        <v>0</v>
      </c>
      <c r="K320" s="799">
        <v>59</v>
      </c>
      <c r="L320" s="799" t="s">
        <v>1255</v>
      </c>
      <c r="M320" s="799">
        <v>40025</v>
      </c>
      <c r="N320" s="799" t="s">
        <v>1499</v>
      </c>
      <c r="O320" s="799">
        <v>59</v>
      </c>
      <c r="P320" s="799" t="s">
        <v>1246</v>
      </c>
      <c r="Q320" s="799" t="s">
        <v>1246</v>
      </c>
      <c r="R320" s="799" t="s">
        <v>1500</v>
      </c>
      <c r="S320" s="799">
        <v>0</v>
      </c>
      <c r="T320" s="799">
        <v>0</v>
      </c>
      <c r="U320" s="799">
        <v>59</v>
      </c>
      <c r="V320" s="799">
        <v>0</v>
      </c>
      <c r="W320" s="799">
        <v>0</v>
      </c>
      <c r="X320" s="799"/>
      <c r="Y320" s="803"/>
    </row>
    <row r="321" spans="1:25">
      <c r="A321" s="799">
        <v>38</v>
      </c>
      <c r="B321" s="810" t="s">
        <v>1496</v>
      </c>
      <c r="C321" s="801" t="s">
        <v>1497</v>
      </c>
      <c r="D321" s="801" t="s">
        <v>1498</v>
      </c>
      <c r="E321" s="799" t="s">
        <v>1376</v>
      </c>
      <c r="F321" s="799"/>
      <c r="G321" s="799"/>
      <c r="H321" s="799"/>
      <c r="I321" s="799">
        <v>57</v>
      </c>
      <c r="J321" s="799">
        <v>0</v>
      </c>
      <c r="K321" s="799">
        <v>57</v>
      </c>
      <c r="L321" s="799" t="s">
        <v>1248</v>
      </c>
      <c r="M321" s="799">
        <v>225</v>
      </c>
      <c r="N321" s="799" t="s">
        <v>1499</v>
      </c>
      <c r="O321" s="799">
        <v>57</v>
      </c>
      <c r="P321" s="799" t="s">
        <v>1246</v>
      </c>
      <c r="Q321" s="799" t="s">
        <v>1246</v>
      </c>
      <c r="R321" s="799" t="s">
        <v>1500</v>
      </c>
      <c r="S321" s="799">
        <v>0</v>
      </c>
      <c r="T321" s="799">
        <v>0</v>
      </c>
      <c r="U321" s="799">
        <v>57</v>
      </c>
      <c r="V321" s="799">
        <v>0</v>
      </c>
      <c r="W321" s="799">
        <v>0</v>
      </c>
      <c r="X321" s="799"/>
      <c r="Y321" s="803"/>
    </row>
    <row r="322" spans="1:25">
      <c r="A322" s="799">
        <v>38</v>
      </c>
      <c r="B322" s="810" t="s">
        <v>1496</v>
      </c>
      <c r="C322" s="801" t="s">
        <v>1497</v>
      </c>
      <c r="D322" s="801" t="s">
        <v>1498</v>
      </c>
      <c r="E322" s="799" t="s">
        <v>1376</v>
      </c>
      <c r="F322" s="799"/>
      <c r="G322" s="799"/>
      <c r="H322" s="799"/>
      <c r="I322" s="799">
        <v>118</v>
      </c>
      <c r="J322" s="799">
        <v>0</v>
      </c>
      <c r="K322" s="799">
        <v>118</v>
      </c>
      <c r="L322" s="799" t="s">
        <v>220</v>
      </c>
      <c r="M322" s="799" t="s">
        <v>1501</v>
      </c>
      <c r="N322" s="799" t="s">
        <v>1499</v>
      </c>
      <c r="O322" s="799">
        <v>118</v>
      </c>
      <c r="P322" s="799" t="s">
        <v>1246</v>
      </c>
      <c r="Q322" s="799" t="s">
        <v>1246</v>
      </c>
      <c r="R322" s="799" t="s">
        <v>1500</v>
      </c>
      <c r="S322" s="799">
        <v>0</v>
      </c>
      <c r="T322" s="799">
        <v>0</v>
      </c>
      <c r="U322" s="799">
        <v>118</v>
      </c>
      <c r="V322" s="799">
        <v>0</v>
      </c>
      <c r="W322" s="799">
        <v>0</v>
      </c>
      <c r="X322" s="799"/>
      <c r="Y322" s="803"/>
    </row>
    <row r="323" spans="1:25">
      <c r="A323" s="799">
        <v>38</v>
      </c>
      <c r="B323" s="810" t="s">
        <v>1496</v>
      </c>
      <c r="C323" s="801" t="s">
        <v>1497</v>
      </c>
      <c r="D323" s="801" t="s">
        <v>1498</v>
      </c>
      <c r="E323" s="799" t="s">
        <v>1376</v>
      </c>
      <c r="F323" s="799"/>
      <c r="G323" s="799"/>
      <c r="H323" s="799"/>
      <c r="I323" s="799">
        <v>59</v>
      </c>
      <c r="J323" s="799">
        <v>0</v>
      </c>
      <c r="K323" s="799">
        <v>59</v>
      </c>
      <c r="L323" s="799" t="s">
        <v>349</v>
      </c>
      <c r="M323" s="799">
        <v>143</v>
      </c>
      <c r="N323" s="799" t="s">
        <v>1499</v>
      </c>
      <c r="O323" s="799">
        <v>59</v>
      </c>
      <c r="P323" s="799" t="s">
        <v>1246</v>
      </c>
      <c r="Q323" s="799" t="s">
        <v>1246</v>
      </c>
      <c r="R323" s="799" t="s">
        <v>1500</v>
      </c>
      <c r="S323" s="799">
        <v>0</v>
      </c>
      <c r="T323" s="799">
        <v>0</v>
      </c>
      <c r="U323" s="799">
        <v>59</v>
      </c>
      <c r="V323" s="799">
        <v>0</v>
      </c>
      <c r="W323" s="799">
        <v>0</v>
      </c>
      <c r="X323" s="799"/>
      <c r="Y323" s="803"/>
    </row>
    <row r="324" spans="1:25">
      <c r="A324" s="799">
        <v>39</v>
      </c>
      <c r="B324" s="810" t="s">
        <v>1502</v>
      </c>
      <c r="C324" s="801" t="s">
        <v>1497</v>
      </c>
      <c r="D324" s="801" t="s">
        <v>1503</v>
      </c>
      <c r="E324" s="799" t="s">
        <v>1376</v>
      </c>
      <c r="F324" s="799">
        <v>286</v>
      </c>
      <c r="G324" s="799">
        <v>286</v>
      </c>
      <c r="H324" s="799">
        <v>28.6</v>
      </c>
      <c r="I324" s="799">
        <v>118</v>
      </c>
      <c r="J324" s="799">
        <v>0</v>
      </c>
      <c r="K324" s="799">
        <v>118</v>
      </c>
      <c r="L324" s="799" t="s">
        <v>217</v>
      </c>
      <c r="M324" s="799">
        <v>592</v>
      </c>
      <c r="N324" s="799" t="s">
        <v>1499</v>
      </c>
      <c r="O324" s="799">
        <v>118</v>
      </c>
      <c r="P324" s="799" t="s">
        <v>1246</v>
      </c>
      <c r="Q324" s="799" t="s">
        <v>1246</v>
      </c>
      <c r="R324" s="799" t="s">
        <v>1500</v>
      </c>
      <c r="S324" s="799">
        <v>0</v>
      </c>
      <c r="T324" s="799">
        <v>0</v>
      </c>
      <c r="U324" s="799">
        <v>118</v>
      </c>
      <c r="V324" s="799">
        <v>0</v>
      </c>
      <c r="W324" s="799">
        <v>0</v>
      </c>
      <c r="X324" s="799"/>
      <c r="Y324" s="803"/>
    </row>
    <row r="325" spans="1:25">
      <c r="A325" s="799">
        <v>39</v>
      </c>
      <c r="B325" s="810" t="s">
        <v>1502</v>
      </c>
      <c r="C325" s="801" t="s">
        <v>1497</v>
      </c>
      <c r="D325" s="801" t="s">
        <v>1503</v>
      </c>
      <c r="E325" s="799" t="s">
        <v>1376</v>
      </c>
      <c r="F325" s="799"/>
      <c r="G325" s="799"/>
      <c r="H325" s="799"/>
      <c r="I325" s="799">
        <v>59</v>
      </c>
      <c r="J325" s="799">
        <v>59</v>
      </c>
      <c r="K325" s="799">
        <v>0</v>
      </c>
      <c r="L325" s="799" t="s">
        <v>39</v>
      </c>
      <c r="M325" s="799">
        <v>40025</v>
      </c>
      <c r="N325" s="799" t="s">
        <v>1499</v>
      </c>
      <c r="O325" s="799">
        <v>59</v>
      </c>
      <c r="P325" s="799" t="s">
        <v>1246</v>
      </c>
      <c r="Q325" s="799" t="s">
        <v>1246</v>
      </c>
      <c r="R325" s="799" t="s">
        <v>1500</v>
      </c>
      <c r="S325" s="799">
        <v>0</v>
      </c>
      <c r="T325" s="799">
        <v>0</v>
      </c>
      <c r="U325" s="799">
        <v>59</v>
      </c>
      <c r="V325" s="799">
        <v>0</v>
      </c>
      <c r="W325" s="799">
        <v>0</v>
      </c>
      <c r="X325" s="799"/>
      <c r="Y325" s="803"/>
    </row>
    <row r="326" spans="1:25">
      <c r="A326" s="799">
        <v>39</v>
      </c>
      <c r="B326" s="810" t="s">
        <v>1502</v>
      </c>
      <c r="C326" s="801" t="s">
        <v>1497</v>
      </c>
      <c r="D326" s="801" t="s">
        <v>1503</v>
      </c>
      <c r="E326" s="799" t="s">
        <v>1376</v>
      </c>
      <c r="F326" s="799"/>
      <c r="G326" s="799"/>
      <c r="H326" s="799"/>
      <c r="I326" s="799">
        <v>118</v>
      </c>
      <c r="J326" s="799">
        <v>118</v>
      </c>
      <c r="K326" s="799">
        <v>0</v>
      </c>
      <c r="L326" s="799" t="s">
        <v>561</v>
      </c>
      <c r="M326" s="799">
        <v>552372</v>
      </c>
      <c r="N326" s="799" t="s">
        <v>1499</v>
      </c>
      <c r="O326" s="799">
        <v>118</v>
      </c>
      <c r="P326" s="799" t="s">
        <v>1246</v>
      </c>
      <c r="Q326" s="799" t="s">
        <v>1246</v>
      </c>
      <c r="R326" s="799" t="s">
        <v>1500</v>
      </c>
      <c r="S326" s="799">
        <v>0</v>
      </c>
      <c r="T326" s="799">
        <v>0</v>
      </c>
      <c r="U326" s="799">
        <v>118</v>
      </c>
      <c r="V326" s="799">
        <v>0</v>
      </c>
      <c r="W326" s="799">
        <v>0</v>
      </c>
      <c r="X326" s="799"/>
      <c r="Y326" s="803"/>
    </row>
    <row r="327" spans="1:25">
      <c r="A327" s="799">
        <v>40</v>
      </c>
      <c r="B327" s="810" t="s">
        <v>1504</v>
      </c>
      <c r="C327" s="801" t="s">
        <v>1327</v>
      </c>
      <c r="D327" s="801" t="s">
        <v>1505</v>
      </c>
      <c r="E327" s="799" t="s">
        <v>1376</v>
      </c>
      <c r="F327" s="799">
        <v>4000</v>
      </c>
      <c r="G327" s="799">
        <v>2040</v>
      </c>
      <c r="H327" s="799">
        <v>204</v>
      </c>
      <c r="I327" s="799">
        <v>2040</v>
      </c>
      <c r="J327" s="799">
        <v>683</v>
      </c>
      <c r="K327" s="799">
        <v>1357</v>
      </c>
      <c r="L327" s="799" t="s">
        <v>561</v>
      </c>
      <c r="M327" s="799"/>
      <c r="N327" s="799" t="s">
        <v>561</v>
      </c>
      <c r="O327" s="799">
        <v>0</v>
      </c>
      <c r="P327" s="799" t="s">
        <v>1247</v>
      </c>
      <c r="Q327" s="799" t="s">
        <v>1247</v>
      </c>
      <c r="R327" s="799" t="s">
        <v>1247</v>
      </c>
      <c r="S327" s="799">
        <v>0</v>
      </c>
      <c r="T327" s="799">
        <v>0</v>
      </c>
      <c r="U327" s="799">
        <v>0</v>
      </c>
      <c r="V327" s="799"/>
      <c r="W327" s="799">
        <v>0</v>
      </c>
      <c r="X327" s="799"/>
      <c r="Y327" s="803"/>
    </row>
    <row r="328" spans="1:25">
      <c r="A328" s="799">
        <v>41</v>
      </c>
      <c r="B328" s="810" t="s">
        <v>1506</v>
      </c>
      <c r="C328" s="801" t="s">
        <v>1046</v>
      </c>
      <c r="D328" s="801" t="s">
        <v>1507</v>
      </c>
      <c r="E328" s="799" t="s">
        <v>1376</v>
      </c>
      <c r="F328" s="799">
        <v>714</v>
      </c>
      <c r="G328" s="799"/>
      <c r="H328" s="799"/>
      <c r="I328" s="799">
        <v>0</v>
      </c>
      <c r="J328" s="799">
        <v>0</v>
      </c>
      <c r="K328" s="799">
        <v>0</v>
      </c>
      <c r="L328" s="799"/>
      <c r="M328" s="799"/>
      <c r="N328" s="799"/>
      <c r="O328" s="799">
        <v>0</v>
      </c>
      <c r="P328" s="799" t="s">
        <v>1247</v>
      </c>
      <c r="Q328" s="799" t="s">
        <v>1247</v>
      </c>
      <c r="R328" s="799" t="s">
        <v>1247</v>
      </c>
      <c r="S328" s="799">
        <v>0</v>
      </c>
      <c r="T328" s="799">
        <v>0</v>
      </c>
      <c r="U328" s="799">
        <v>0</v>
      </c>
      <c r="V328" s="799"/>
      <c r="W328" s="799">
        <v>0</v>
      </c>
      <c r="X328" s="799"/>
      <c r="Y328" s="803"/>
    </row>
    <row r="329" spans="1:25">
      <c r="A329" s="799">
        <v>42</v>
      </c>
      <c r="B329" s="810" t="s">
        <v>1508</v>
      </c>
      <c r="C329" s="801" t="s">
        <v>1293</v>
      </c>
      <c r="D329" s="801" t="s">
        <v>1509</v>
      </c>
      <c r="E329" s="799" t="s">
        <v>1376</v>
      </c>
      <c r="F329" s="799">
        <v>600</v>
      </c>
      <c r="G329" s="799">
        <v>600</v>
      </c>
      <c r="H329" s="799">
        <v>0</v>
      </c>
      <c r="I329" s="799">
        <v>600</v>
      </c>
      <c r="J329" s="799">
        <v>600</v>
      </c>
      <c r="K329" s="799">
        <v>0</v>
      </c>
      <c r="L329" s="799" t="s">
        <v>1255</v>
      </c>
      <c r="M329" s="799">
        <v>15314</v>
      </c>
      <c r="N329" s="799" t="s">
        <v>1432</v>
      </c>
      <c r="O329" s="799">
        <v>0</v>
      </c>
      <c r="P329" s="799">
        <v>0</v>
      </c>
      <c r="Q329" s="799">
        <v>0</v>
      </c>
      <c r="R329" s="799">
        <v>0</v>
      </c>
      <c r="S329" s="799">
        <v>0</v>
      </c>
      <c r="T329" s="799">
        <v>0</v>
      </c>
      <c r="U329" s="799">
        <v>0</v>
      </c>
      <c r="V329" s="799"/>
      <c r="W329" s="799"/>
      <c r="X329" s="799"/>
      <c r="Y329" s="803"/>
    </row>
    <row r="330" spans="1:25">
      <c r="A330" s="799">
        <v>42</v>
      </c>
      <c r="B330" s="810" t="s">
        <v>1508</v>
      </c>
      <c r="C330" s="801" t="s">
        <v>1293</v>
      </c>
      <c r="D330" s="801" t="s">
        <v>1509</v>
      </c>
      <c r="E330" s="799" t="s">
        <v>1376</v>
      </c>
      <c r="F330" s="799"/>
      <c r="G330" s="799">
        <v>0</v>
      </c>
      <c r="H330" s="799">
        <v>0</v>
      </c>
      <c r="I330" s="799">
        <v>0</v>
      </c>
      <c r="J330" s="799">
        <v>0</v>
      </c>
      <c r="K330" s="799">
        <v>0</v>
      </c>
      <c r="L330" s="799">
        <v>0</v>
      </c>
      <c r="M330" s="799"/>
      <c r="N330" s="799">
        <v>0</v>
      </c>
      <c r="O330" s="799">
        <v>0</v>
      </c>
      <c r="P330" s="799">
        <v>0</v>
      </c>
      <c r="Q330" s="799">
        <v>0</v>
      </c>
      <c r="R330" s="799">
        <v>0</v>
      </c>
      <c r="S330" s="799">
        <v>0</v>
      </c>
      <c r="T330" s="799">
        <v>0</v>
      </c>
      <c r="U330" s="799">
        <v>0</v>
      </c>
      <c r="V330" s="799"/>
      <c r="W330" s="799"/>
      <c r="X330" s="799"/>
      <c r="Y330" s="803"/>
    </row>
    <row r="331" spans="1:25">
      <c r="A331" s="799">
        <v>42</v>
      </c>
      <c r="B331" s="810" t="s">
        <v>1508</v>
      </c>
      <c r="C331" s="801" t="s">
        <v>1293</v>
      </c>
      <c r="D331" s="801" t="s">
        <v>1509</v>
      </c>
      <c r="E331" s="799" t="s">
        <v>1376</v>
      </c>
      <c r="F331" s="799"/>
      <c r="G331" s="799">
        <v>0</v>
      </c>
      <c r="H331" s="799">
        <v>0</v>
      </c>
      <c r="I331" s="799">
        <v>0</v>
      </c>
      <c r="J331" s="799">
        <v>0</v>
      </c>
      <c r="K331" s="799">
        <v>0</v>
      </c>
      <c r="L331" s="799">
        <v>0</v>
      </c>
      <c r="M331" s="799"/>
      <c r="N331" s="799">
        <v>0</v>
      </c>
      <c r="O331" s="799">
        <v>0</v>
      </c>
      <c r="P331" s="799">
        <v>0</v>
      </c>
      <c r="Q331" s="799">
        <v>0</v>
      </c>
      <c r="R331" s="799">
        <v>0</v>
      </c>
      <c r="S331" s="799">
        <v>0</v>
      </c>
      <c r="T331" s="799">
        <v>0</v>
      </c>
      <c r="U331" s="799">
        <v>0</v>
      </c>
      <c r="V331" s="799"/>
      <c r="W331" s="799"/>
      <c r="X331" s="799"/>
      <c r="Y331" s="803"/>
    </row>
    <row r="332" spans="1:25">
      <c r="A332" s="799">
        <v>43</v>
      </c>
      <c r="B332" s="810" t="s">
        <v>1510</v>
      </c>
      <c r="C332" s="801" t="s">
        <v>1293</v>
      </c>
      <c r="D332" s="801" t="s">
        <v>1511</v>
      </c>
      <c r="E332" s="799" t="s">
        <v>1376</v>
      </c>
      <c r="F332" s="799">
        <v>930</v>
      </c>
      <c r="G332" s="799">
        <v>930</v>
      </c>
      <c r="H332" s="799">
        <v>0</v>
      </c>
      <c r="I332" s="799">
        <v>930</v>
      </c>
      <c r="J332" s="799">
        <v>930</v>
      </c>
      <c r="K332" s="799">
        <v>0</v>
      </c>
      <c r="L332" s="799" t="s">
        <v>217</v>
      </c>
      <c r="M332" s="799">
        <v>1333</v>
      </c>
      <c r="N332" s="799" t="s">
        <v>1295</v>
      </c>
      <c r="O332" s="799">
        <v>0</v>
      </c>
      <c r="P332" s="799">
        <v>0</v>
      </c>
      <c r="Q332" s="799">
        <v>0</v>
      </c>
      <c r="R332" s="799">
        <v>0</v>
      </c>
      <c r="S332" s="799">
        <v>0</v>
      </c>
      <c r="T332" s="799">
        <v>0</v>
      </c>
      <c r="U332" s="799">
        <v>0</v>
      </c>
      <c r="V332" s="799"/>
      <c r="W332" s="799"/>
      <c r="X332" s="799"/>
      <c r="Y332" s="803"/>
    </row>
    <row r="333" spans="1:25">
      <c r="A333" s="799">
        <v>43</v>
      </c>
      <c r="B333" s="810" t="s">
        <v>1510</v>
      </c>
      <c r="C333" s="801" t="s">
        <v>1293</v>
      </c>
      <c r="D333" s="801" t="s">
        <v>1511</v>
      </c>
      <c r="E333" s="799" t="s">
        <v>1376</v>
      </c>
      <c r="F333" s="799"/>
      <c r="G333" s="799">
        <v>0</v>
      </c>
      <c r="H333" s="799">
        <v>0</v>
      </c>
      <c r="I333" s="799">
        <v>0</v>
      </c>
      <c r="J333" s="799">
        <v>0</v>
      </c>
      <c r="K333" s="799">
        <v>0</v>
      </c>
      <c r="L333" s="799">
        <v>0</v>
      </c>
      <c r="M333" s="799"/>
      <c r="N333" s="799">
        <v>0</v>
      </c>
      <c r="O333" s="799">
        <v>0</v>
      </c>
      <c r="P333" s="799">
        <v>0</v>
      </c>
      <c r="Q333" s="799">
        <v>0</v>
      </c>
      <c r="R333" s="799">
        <v>0</v>
      </c>
      <c r="S333" s="799">
        <v>0</v>
      </c>
      <c r="T333" s="799">
        <v>0</v>
      </c>
      <c r="U333" s="799">
        <v>0</v>
      </c>
      <c r="V333" s="799"/>
      <c r="W333" s="799"/>
      <c r="X333" s="799"/>
      <c r="Y333" s="803"/>
    </row>
    <row r="334" spans="1:25">
      <c r="A334" s="799">
        <v>43</v>
      </c>
      <c r="B334" s="810" t="s">
        <v>1510</v>
      </c>
      <c r="C334" s="801" t="s">
        <v>1293</v>
      </c>
      <c r="D334" s="801" t="s">
        <v>1511</v>
      </c>
      <c r="E334" s="799" t="s">
        <v>1376</v>
      </c>
      <c r="F334" s="799"/>
      <c r="G334" s="799">
        <v>0</v>
      </c>
      <c r="H334" s="799">
        <v>0</v>
      </c>
      <c r="I334" s="799">
        <v>0</v>
      </c>
      <c r="J334" s="799">
        <v>0</v>
      </c>
      <c r="K334" s="799">
        <v>0</v>
      </c>
      <c r="L334" s="799">
        <v>0</v>
      </c>
      <c r="M334" s="799"/>
      <c r="N334" s="799">
        <v>0</v>
      </c>
      <c r="O334" s="799">
        <v>0</v>
      </c>
      <c r="P334" s="799">
        <v>0</v>
      </c>
      <c r="Q334" s="799">
        <v>0</v>
      </c>
      <c r="R334" s="799">
        <v>0</v>
      </c>
      <c r="S334" s="799">
        <v>0</v>
      </c>
      <c r="T334" s="799">
        <v>0</v>
      </c>
      <c r="U334" s="799">
        <v>0</v>
      </c>
      <c r="V334" s="799"/>
      <c r="W334" s="799"/>
      <c r="X334" s="799"/>
      <c r="Y334" s="803"/>
    </row>
    <row r="335" spans="1:25">
      <c r="A335" s="799">
        <v>43</v>
      </c>
      <c r="B335" s="810" t="s">
        <v>1510</v>
      </c>
      <c r="C335" s="801" t="s">
        <v>1293</v>
      </c>
      <c r="D335" s="801" t="s">
        <v>1511</v>
      </c>
      <c r="E335" s="799" t="s">
        <v>1376</v>
      </c>
      <c r="F335" s="799"/>
      <c r="G335" s="799">
        <v>0</v>
      </c>
      <c r="H335" s="799">
        <v>0</v>
      </c>
      <c r="I335" s="799">
        <v>0</v>
      </c>
      <c r="J335" s="799">
        <v>0</v>
      </c>
      <c r="K335" s="799">
        <v>0</v>
      </c>
      <c r="L335" s="799">
        <v>0</v>
      </c>
      <c r="M335" s="799"/>
      <c r="N335" s="799">
        <v>0</v>
      </c>
      <c r="O335" s="799">
        <v>0</v>
      </c>
      <c r="P335" s="799">
        <v>0</v>
      </c>
      <c r="Q335" s="799">
        <v>0</v>
      </c>
      <c r="R335" s="799">
        <v>0</v>
      </c>
      <c r="S335" s="799">
        <v>0</v>
      </c>
      <c r="T335" s="799">
        <v>0</v>
      </c>
      <c r="U335" s="799">
        <v>0</v>
      </c>
      <c r="V335" s="799"/>
      <c r="W335" s="799"/>
      <c r="X335" s="799"/>
      <c r="Y335" s="803"/>
    </row>
    <row r="336" spans="1:25">
      <c r="A336" s="799">
        <v>43</v>
      </c>
      <c r="B336" s="810" t="s">
        <v>1510</v>
      </c>
      <c r="C336" s="801" t="s">
        <v>1293</v>
      </c>
      <c r="D336" s="801" t="s">
        <v>1511</v>
      </c>
      <c r="E336" s="799" t="s">
        <v>1376</v>
      </c>
      <c r="F336" s="799"/>
      <c r="G336" s="799">
        <v>0</v>
      </c>
      <c r="H336" s="799">
        <v>0</v>
      </c>
      <c r="I336" s="799">
        <v>0</v>
      </c>
      <c r="J336" s="799">
        <v>0</v>
      </c>
      <c r="K336" s="799">
        <v>0</v>
      </c>
      <c r="L336" s="799">
        <v>0</v>
      </c>
      <c r="M336" s="799"/>
      <c r="N336" s="799">
        <v>0</v>
      </c>
      <c r="O336" s="799">
        <v>0</v>
      </c>
      <c r="P336" s="799">
        <v>0</v>
      </c>
      <c r="Q336" s="799">
        <v>0</v>
      </c>
      <c r="R336" s="799">
        <v>0</v>
      </c>
      <c r="S336" s="799">
        <v>0</v>
      </c>
      <c r="T336" s="799">
        <v>0</v>
      </c>
      <c r="U336" s="799">
        <v>0</v>
      </c>
      <c r="V336" s="799"/>
      <c r="W336" s="799"/>
      <c r="X336" s="799"/>
      <c r="Y336" s="803"/>
    </row>
    <row r="337" spans="1:25">
      <c r="A337" s="799">
        <v>43</v>
      </c>
      <c r="B337" s="810" t="s">
        <v>1510</v>
      </c>
      <c r="C337" s="801" t="s">
        <v>1293</v>
      </c>
      <c r="D337" s="801" t="s">
        <v>1511</v>
      </c>
      <c r="E337" s="799" t="s">
        <v>1376</v>
      </c>
      <c r="F337" s="799"/>
      <c r="G337" s="799">
        <v>0</v>
      </c>
      <c r="H337" s="799">
        <v>0</v>
      </c>
      <c r="I337" s="799">
        <v>0</v>
      </c>
      <c r="J337" s="799">
        <v>0</v>
      </c>
      <c r="K337" s="799">
        <v>0</v>
      </c>
      <c r="L337" s="799">
        <v>0</v>
      </c>
      <c r="M337" s="799"/>
      <c r="N337" s="799">
        <v>0</v>
      </c>
      <c r="O337" s="799">
        <v>0</v>
      </c>
      <c r="P337" s="799">
        <v>0</v>
      </c>
      <c r="Q337" s="799">
        <v>0</v>
      </c>
      <c r="R337" s="799">
        <v>0</v>
      </c>
      <c r="S337" s="799">
        <v>0</v>
      </c>
      <c r="T337" s="799">
        <v>0</v>
      </c>
      <c r="U337" s="799">
        <v>0</v>
      </c>
      <c r="V337" s="799"/>
      <c r="W337" s="799"/>
      <c r="X337" s="799"/>
      <c r="Y337" s="803"/>
    </row>
    <row r="338" spans="1:25">
      <c r="A338" s="799">
        <v>43</v>
      </c>
      <c r="B338" s="810" t="s">
        <v>1510</v>
      </c>
      <c r="C338" s="801" t="s">
        <v>1293</v>
      </c>
      <c r="D338" s="801" t="s">
        <v>1511</v>
      </c>
      <c r="E338" s="799" t="s">
        <v>1376</v>
      </c>
      <c r="F338" s="799"/>
      <c r="G338" s="799">
        <v>0</v>
      </c>
      <c r="H338" s="799">
        <v>0</v>
      </c>
      <c r="I338" s="799">
        <v>0</v>
      </c>
      <c r="J338" s="799">
        <v>0</v>
      </c>
      <c r="K338" s="799">
        <v>0</v>
      </c>
      <c r="L338" s="799">
        <v>0</v>
      </c>
      <c r="M338" s="799"/>
      <c r="N338" s="799">
        <v>0</v>
      </c>
      <c r="O338" s="799">
        <v>0</v>
      </c>
      <c r="P338" s="799">
        <v>0</v>
      </c>
      <c r="Q338" s="799">
        <v>0</v>
      </c>
      <c r="R338" s="799">
        <v>0</v>
      </c>
      <c r="S338" s="799">
        <v>0</v>
      </c>
      <c r="T338" s="799">
        <v>0</v>
      </c>
      <c r="U338" s="799">
        <v>0</v>
      </c>
      <c r="V338" s="799"/>
      <c r="W338" s="799"/>
      <c r="X338" s="799"/>
      <c r="Y338" s="803"/>
    </row>
    <row r="339" spans="1:25">
      <c r="A339" s="799">
        <v>43</v>
      </c>
      <c r="B339" s="810" t="s">
        <v>1510</v>
      </c>
      <c r="C339" s="801" t="s">
        <v>1293</v>
      </c>
      <c r="D339" s="801" t="s">
        <v>1511</v>
      </c>
      <c r="E339" s="799" t="s">
        <v>1376</v>
      </c>
      <c r="F339" s="799"/>
      <c r="G339" s="799">
        <v>0</v>
      </c>
      <c r="H339" s="799">
        <v>0</v>
      </c>
      <c r="I339" s="799">
        <v>0</v>
      </c>
      <c r="J339" s="799">
        <v>0</v>
      </c>
      <c r="K339" s="799">
        <v>0</v>
      </c>
      <c r="L339" s="799">
        <v>0</v>
      </c>
      <c r="M339" s="799"/>
      <c r="N339" s="799">
        <v>0</v>
      </c>
      <c r="O339" s="799">
        <v>0</v>
      </c>
      <c r="P339" s="799">
        <v>0</v>
      </c>
      <c r="Q339" s="799">
        <v>0</v>
      </c>
      <c r="R339" s="799">
        <v>0</v>
      </c>
      <c r="S339" s="799">
        <v>0</v>
      </c>
      <c r="T339" s="799">
        <v>0</v>
      </c>
      <c r="U339" s="799">
        <v>0</v>
      </c>
      <c r="V339" s="799"/>
      <c r="W339" s="799"/>
      <c r="X339" s="799"/>
      <c r="Y339" s="803"/>
    </row>
    <row r="340" spans="1:25">
      <c r="A340" s="799">
        <v>43</v>
      </c>
      <c r="B340" s="810" t="s">
        <v>1510</v>
      </c>
      <c r="C340" s="801" t="s">
        <v>1293</v>
      </c>
      <c r="D340" s="801" t="s">
        <v>1511</v>
      </c>
      <c r="E340" s="799" t="s">
        <v>1376</v>
      </c>
      <c r="F340" s="799"/>
      <c r="G340" s="799">
        <v>0</v>
      </c>
      <c r="H340" s="799">
        <v>0</v>
      </c>
      <c r="I340" s="799">
        <v>0</v>
      </c>
      <c r="J340" s="799">
        <v>0</v>
      </c>
      <c r="K340" s="799">
        <v>0</v>
      </c>
      <c r="L340" s="799">
        <v>0</v>
      </c>
      <c r="M340" s="799"/>
      <c r="N340" s="799">
        <v>0</v>
      </c>
      <c r="O340" s="799">
        <v>0</v>
      </c>
      <c r="P340" s="799">
        <v>0</v>
      </c>
      <c r="Q340" s="799">
        <v>0</v>
      </c>
      <c r="R340" s="799">
        <v>0</v>
      </c>
      <c r="S340" s="799">
        <v>0</v>
      </c>
      <c r="T340" s="799">
        <v>0</v>
      </c>
      <c r="U340" s="799">
        <v>0</v>
      </c>
      <c r="V340" s="799"/>
      <c r="W340" s="799"/>
      <c r="X340" s="799"/>
      <c r="Y340" s="803"/>
    </row>
    <row r="341" spans="1:25">
      <c r="A341" s="799">
        <v>44</v>
      </c>
      <c r="B341" s="801"/>
      <c r="C341" s="801" t="s">
        <v>1327</v>
      </c>
      <c r="D341" s="801" t="s">
        <v>1512</v>
      </c>
      <c r="E341" s="799" t="s">
        <v>1376</v>
      </c>
      <c r="F341" s="799">
        <v>288</v>
      </c>
      <c r="G341" s="796"/>
      <c r="H341" s="796"/>
      <c r="I341" s="796"/>
      <c r="J341" s="796"/>
      <c r="K341" s="796"/>
      <c r="L341" s="796"/>
      <c r="M341" s="796"/>
      <c r="N341" s="796"/>
      <c r="O341" s="796"/>
      <c r="P341" s="796"/>
      <c r="Q341" s="796"/>
      <c r="R341" s="796"/>
      <c r="S341" s="796"/>
      <c r="T341" s="796"/>
      <c r="U341" s="796"/>
      <c r="V341" s="796"/>
      <c r="W341" s="796"/>
      <c r="X341" s="796"/>
      <c r="Y341" s="803"/>
    </row>
    <row r="342" spans="1:25">
      <c r="A342" s="799">
        <v>45</v>
      </c>
      <c r="B342" s="866" t="s">
        <v>1513</v>
      </c>
      <c r="C342" s="801" t="s">
        <v>1042</v>
      </c>
      <c r="D342" s="801" t="s">
        <v>1514</v>
      </c>
      <c r="E342" s="799" t="s">
        <v>1376</v>
      </c>
      <c r="F342" s="799">
        <v>2419</v>
      </c>
      <c r="G342" s="796">
        <v>2419</v>
      </c>
      <c r="H342" s="796"/>
      <c r="I342" s="796"/>
      <c r="J342" s="796"/>
      <c r="K342" s="796"/>
      <c r="L342" s="796"/>
      <c r="M342" s="796"/>
      <c r="N342" s="796"/>
      <c r="O342" s="796"/>
      <c r="P342" s="796"/>
      <c r="Q342" s="796"/>
      <c r="R342" s="796"/>
      <c r="S342" s="796"/>
      <c r="T342" s="796"/>
      <c r="U342" s="796"/>
      <c r="V342" s="796"/>
      <c r="W342" s="796"/>
      <c r="X342" s="796"/>
      <c r="Y342" s="803"/>
    </row>
    <row r="343" spans="1:25">
      <c r="A343" s="799">
        <v>46</v>
      </c>
      <c r="B343" s="867"/>
      <c r="C343" s="867" t="s">
        <v>1214</v>
      </c>
      <c r="D343" s="867" t="s">
        <v>1515</v>
      </c>
      <c r="E343" s="796" t="s">
        <v>1244</v>
      </c>
      <c r="F343" s="799">
        <v>1008</v>
      </c>
      <c r="G343" s="796">
        <v>1008</v>
      </c>
      <c r="H343" s="796"/>
      <c r="I343" s="796"/>
      <c r="J343" s="796"/>
      <c r="K343" s="796"/>
      <c r="L343" s="796"/>
      <c r="M343" s="796"/>
      <c r="N343" s="796"/>
      <c r="O343" s="796"/>
      <c r="P343" s="796"/>
      <c r="Q343" s="796"/>
      <c r="R343" s="796"/>
      <c r="S343" s="796"/>
      <c r="T343" s="796"/>
      <c r="U343" s="796"/>
      <c r="V343" s="796"/>
      <c r="W343" s="796"/>
      <c r="X343" s="796"/>
      <c r="Y343" s="868"/>
    </row>
    <row r="344" spans="1:25">
      <c r="A344" s="799">
        <v>47</v>
      </c>
      <c r="B344" s="867"/>
      <c r="C344" s="867" t="s">
        <v>1214</v>
      </c>
      <c r="D344" s="867" t="s">
        <v>1516</v>
      </c>
      <c r="E344" s="796" t="s">
        <v>1244</v>
      </c>
      <c r="F344" s="799">
        <v>480</v>
      </c>
      <c r="G344" s="796">
        <v>480</v>
      </c>
      <c r="H344" s="796"/>
      <c r="I344" s="796"/>
      <c r="J344" s="796"/>
      <c r="K344" s="796"/>
      <c r="L344" s="796"/>
      <c r="M344" s="796"/>
      <c r="N344" s="796"/>
      <c r="O344" s="796"/>
      <c r="P344" s="796"/>
      <c r="Q344" s="796"/>
      <c r="R344" s="796"/>
      <c r="S344" s="796"/>
      <c r="T344" s="796"/>
      <c r="U344" s="796"/>
      <c r="V344" s="796"/>
      <c r="W344" s="796"/>
      <c r="X344" s="796"/>
      <c r="Y344" s="868"/>
    </row>
    <row r="345" spans="1:25" ht="38.25">
      <c r="A345" s="799">
        <v>48</v>
      </c>
      <c r="B345" s="801"/>
      <c r="C345" s="801" t="s">
        <v>1214</v>
      </c>
      <c r="D345" s="869" t="s">
        <v>1517</v>
      </c>
      <c r="E345" s="799" t="s">
        <v>1244</v>
      </c>
      <c r="F345" s="799">
        <v>330</v>
      </c>
      <c r="G345" s="799">
        <v>330</v>
      </c>
      <c r="H345" s="799">
        <v>240</v>
      </c>
      <c r="I345" s="818" t="s">
        <v>1518</v>
      </c>
      <c r="J345" s="801"/>
      <c r="K345" s="801"/>
      <c r="L345" s="799"/>
      <c r="M345" s="799"/>
      <c r="N345" s="799"/>
      <c r="O345" s="801"/>
      <c r="P345" s="801"/>
      <c r="Q345" s="801"/>
      <c r="R345" s="801"/>
      <c r="S345" s="801"/>
      <c r="T345" s="801"/>
      <c r="U345" s="799"/>
      <c r="V345" s="801"/>
      <c r="W345" s="801"/>
      <c r="X345" s="801"/>
      <c r="Y345" s="803"/>
    </row>
    <row r="346" spans="1:25" ht="25.5">
      <c r="A346" s="799">
        <v>49</v>
      </c>
      <c r="B346" s="801"/>
      <c r="C346" s="801" t="s">
        <v>1033</v>
      </c>
      <c r="D346" s="801" t="s">
        <v>1033</v>
      </c>
      <c r="E346" s="799" t="s">
        <v>1244</v>
      </c>
      <c r="F346" s="799">
        <v>229</v>
      </c>
      <c r="G346" s="799">
        <v>229</v>
      </c>
      <c r="H346" s="799">
        <v>0</v>
      </c>
      <c r="I346" s="818" t="s">
        <v>1518</v>
      </c>
      <c r="J346" s="801"/>
      <c r="K346" s="801"/>
      <c r="L346" s="799"/>
      <c r="M346" s="799"/>
      <c r="N346" s="799"/>
      <c r="O346" s="801"/>
      <c r="P346" s="801"/>
      <c r="Q346" s="801"/>
      <c r="R346" s="801"/>
      <c r="S346" s="801"/>
      <c r="T346" s="801"/>
      <c r="U346" s="799"/>
      <c r="V346" s="801"/>
      <c r="W346" s="801"/>
      <c r="X346" s="801"/>
      <c r="Y346" s="803"/>
    </row>
    <row r="347" spans="1:25">
      <c r="A347" s="799">
        <v>50</v>
      </c>
      <c r="B347" s="801"/>
      <c r="C347" s="801" t="s">
        <v>1065</v>
      </c>
      <c r="D347" s="801" t="s">
        <v>1519</v>
      </c>
      <c r="E347" s="799" t="s">
        <v>1244</v>
      </c>
      <c r="F347" s="799">
        <v>917</v>
      </c>
      <c r="G347" s="799">
        <v>917</v>
      </c>
      <c r="H347" s="799"/>
      <c r="I347" s="801"/>
      <c r="J347" s="801"/>
      <c r="K347" s="801"/>
      <c r="L347" s="799"/>
      <c r="M347" s="799"/>
      <c r="N347" s="799"/>
      <c r="O347" s="801"/>
      <c r="P347" s="801"/>
      <c r="Q347" s="801"/>
      <c r="R347" s="801"/>
      <c r="S347" s="801"/>
      <c r="T347" s="801"/>
      <c r="U347" s="799"/>
      <c r="V347" s="801"/>
      <c r="W347" s="801"/>
      <c r="X347" s="801"/>
      <c r="Y347" s="803"/>
    </row>
    <row r="348" spans="1:25">
      <c r="A348" s="799">
        <v>50</v>
      </c>
      <c r="B348" s="801"/>
      <c r="C348" s="801" t="s">
        <v>1065</v>
      </c>
      <c r="D348" s="801" t="s">
        <v>1519</v>
      </c>
      <c r="E348" s="799" t="s">
        <v>1376</v>
      </c>
      <c r="F348" s="799">
        <v>246</v>
      </c>
      <c r="G348" s="799"/>
      <c r="H348" s="799"/>
      <c r="I348" s="801"/>
      <c r="J348" s="801"/>
      <c r="K348" s="801"/>
      <c r="L348" s="799"/>
      <c r="M348" s="799"/>
      <c r="N348" s="799"/>
      <c r="O348" s="801"/>
      <c r="P348" s="801"/>
      <c r="Q348" s="801"/>
      <c r="R348" s="801"/>
      <c r="S348" s="801"/>
      <c r="T348" s="801"/>
      <c r="U348" s="799"/>
      <c r="V348" s="801"/>
      <c r="W348" s="801"/>
      <c r="X348" s="801"/>
      <c r="Y348" s="803"/>
    </row>
    <row r="349" spans="1:25">
      <c r="A349" s="870">
        <v>51</v>
      </c>
      <c r="B349" s="803"/>
      <c r="C349" s="803" t="s">
        <v>1045</v>
      </c>
      <c r="D349" s="803" t="s">
        <v>1520</v>
      </c>
      <c r="E349" s="870" t="s">
        <v>1521</v>
      </c>
      <c r="F349" s="870">
        <v>15</v>
      </c>
      <c r="G349" s="799">
        <v>15</v>
      </c>
      <c r="H349" s="799"/>
      <c r="I349" s="799"/>
      <c r="J349" s="799"/>
      <c r="K349" s="799"/>
      <c r="L349" s="799"/>
      <c r="M349" s="799"/>
      <c r="N349" s="799"/>
      <c r="O349" s="799"/>
      <c r="P349" s="799"/>
      <c r="Q349" s="799"/>
      <c r="R349" s="799"/>
      <c r="S349" s="799"/>
      <c r="T349" s="799"/>
      <c r="U349" s="799"/>
      <c r="V349" s="799"/>
      <c r="W349" s="799"/>
      <c r="X349" s="799"/>
      <c r="Y349" s="803"/>
    </row>
    <row r="350" spans="1:25">
      <c r="A350" s="870"/>
      <c r="B350" s="803"/>
      <c r="C350" s="803"/>
      <c r="D350" s="803"/>
      <c r="E350" s="870"/>
      <c r="F350" s="870">
        <f t="shared" ref="F350:G350" si="2">SUM(F4:F349)</f>
        <v>64728</v>
      </c>
      <c r="G350" s="799">
        <f t="shared" si="2"/>
        <v>42005</v>
      </c>
      <c r="H350" s="802">
        <f t="shared" ref="H350:X350" si="3">SUM(H4:H348)</f>
        <v>7728.3499999999995</v>
      </c>
      <c r="I350" s="799">
        <f t="shared" si="3"/>
        <v>26157</v>
      </c>
      <c r="J350" s="799">
        <f t="shared" si="3"/>
        <v>15562</v>
      </c>
      <c r="K350" s="799">
        <f t="shared" si="3"/>
        <v>10196</v>
      </c>
      <c r="L350" s="799">
        <f t="shared" si="3"/>
        <v>0</v>
      </c>
      <c r="M350" s="799">
        <f t="shared" si="3"/>
        <v>15493029</v>
      </c>
      <c r="N350" s="799">
        <f t="shared" si="3"/>
        <v>0</v>
      </c>
      <c r="O350" s="799">
        <f t="shared" si="3"/>
        <v>10031</v>
      </c>
      <c r="P350" s="799">
        <f t="shared" si="3"/>
        <v>0</v>
      </c>
      <c r="Q350" s="799">
        <f t="shared" si="3"/>
        <v>0</v>
      </c>
      <c r="R350" s="799">
        <f t="shared" si="3"/>
        <v>0</v>
      </c>
      <c r="S350" s="799">
        <f t="shared" si="3"/>
        <v>8726</v>
      </c>
      <c r="T350" s="799">
        <f t="shared" si="3"/>
        <v>10588</v>
      </c>
      <c r="U350" s="799">
        <f t="shared" si="3"/>
        <v>8357</v>
      </c>
      <c r="V350" s="799">
        <f t="shared" si="3"/>
        <v>424</v>
      </c>
      <c r="W350" s="799">
        <f t="shared" si="3"/>
        <v>2598</v>
      </c>
      <c r="X350" s="799">
        <f t="shared" si="3"/>
        <v>73</v>
      </c>
      <c r="Y350" s="803"/>
    </row>
    <row r="351" spans="1:25">
      <c r="A351" s="870"/>
      <c r="B351" s="803"/>
      <c r="C351" s="803"/>
      <c r="D351" s="803"/>
      <c r="E351" s="870"/>
      <c r="F351" s="870"/>
      <c r="G351" s="870"/>
      <c r="H351" s="870"/>
      <c r="I351" s="803"/>
      <c r="J351" s="803"/>
      <c r="K351" s="803"/>
      <c r="L351" s="870"/>
      <c r="M351" s="870"/>
      <c r="N351" s="870"/>
      <c r="O351" s="803"/>
      <c r="P351" s="803"/>
      <c r="Q351" s="803"/>
      <c r="R351" s="803"/>
      <c r="S351" s="870"/>
      <c r="T351" s="870"/>
      <c r="U351" s="871"/>
      <c r="V351" s="870"/>
      <c r="W351" s="872"/>
      <c r="X351" s="803"/>
      <c r="Y351" s="803"/>
    </row>
    <row r="352" spans="1:25">
      <c r="A352" s="870"/>
      <c r="B352" s="803"/>
      <c r="C352" s="803"/>
      <c r="D352" s="803"/>
      <c r="E352" s="870"/>
      <c r="F352" s="870"/>
      <c r="G352" s="870"/>
      <c r="H352" s="870"/>
      <c r="I352" s="803"/>
      <c r="J352" s="803"/>
      <c r="K352" s="803"/>
      <c r="L352" s="870"/>
      <c r="M352" s="870"/>
      <c r="N352" s="870"/>
      <c r="O352" s="803"/>
      <c r="P352" s="803"/>
      <c r="Q352" s="803"/>
      <c r="R352" s="803"/>
      <c r="S352" s="870"/>
      <c r="T352" s="870"/>
      <c r="U352" s="871"/>
      <c r="V352" s="870"/>
      <c r="W352" s="872"/>
      <c r="X352" s="803"/>
      <c r="Y352" s="803"/>
    </row>
    <row r="353" spans="1:25">
      <c r="A353" s="870"/>
      <c r="B353" s="803"/>
      <c r="C353" s="803"/>
      <c r="D353" s="803"/>
      <c r="E353" s="870"/>
      <c r="F353" s="870"/>
      <c r="G353" s="870"/>
      <c r="H353" s="870"/>
      <c r="I353" s="803"/>
      <c r="J353" s="803"/>
      <c r="K353" s="803"/>
      <c r="L353" s="870"/>
      <c r="M353" s="870"/>
      <c r="N353" s="870"/>
      <c r="O353" s="803"/>
      <c r="P353" s="803"/>
      <c r="Q353" s="803"/>
      <c r="R353" s="803"/>
      <c r="S353" s="870"/>
      <c r="T353" s="870"/>
      <c r="U353" s="871"/>
      <c r="V353" s="870"/>
      <c r="W353" s="872"/>
      <c r="X353" s="803"/>
      <c r="Y353" s="803"/>
    </row>
    <row r="354" spans="1:25">
      <c r="A354" s="870"/>
      <c r="B354" s="803"/>
      <c r="C354" s="803"/>
      <c r="D354" s="803"/>
      <c r="E354" s="870"/>
      <c r="F354" s="870"/>
      <c r="G354" s="870"/>
      <c r="H354" s="870"/>
      <c r="I354" s="803"/>
      <c r="J354" s="803"/>
      <c r="K354" s="803"/>
      <c r="L354" s="870"/>
      <c r="M354" s="870"/>
      <c r="N354" s="870"/>
      <c r="O354" s="803"/>
      <c r="P354" s="803"/>
      <c r="Q354" s="803"/>
      <c r="R354" s="803"/>
      <c r="S354" s="870"/>
      <c r="T354" s="870"/>
      <c r="U354" s="871"/>
      <c r="V354" s="870"/>
      <c r="W354" s="872"/>
      <c r="X354" s="803"/>
      <c r="Y354" s="803"/>
    </row>
    <row r="355" spans="1:25">
      <c r="A355" s="870"/>
      <c r="B355" s="803"/>
      <c r="C355" s="803"/>
      <c r="D355" s="803"/>
      <c r="E355" s="870"/>
      <c r="F355" s="870"/>
      <c r="G355" s="870"/>
      <c r="H355" s="870"/>
      <c r="I355" s="803"/>
      <c r="J355" s="803"/>
      <c r="K355" s="803"/>
      <c r="L355" s="870"/>
      <c r="M355" s="870"/>
      <c r="N355" s="870"/>
      <c r="O355" s="803"/>
      <c r="P355" s="803"/>
      <c r="Q355" s="803"/>
      <c r="R355" s="803"/>
      <c r="S355" s="870"/>
      <c r="T355" s="870"/>
      <c r="U355" s="871"/>
      <c r="V355" s="870"/>
      <c r="W355" s="872"/>
      <c r="X355" s="803"/>
      <c r="Y355" s="803"/>
    </row>
    <row r="356" spans="1:25">
      <c r="A356" s="870"/>
      <c r="B356" s="803"/>
      <c r="C356" s="803"/>
      <c r="D356" s="803"/>
      <c r="E356" s="870"/>
      <c r="F356" s="870"/>
      <c r="G356" s="870"/>
      <c r="H356" s="870"/>
      <c r="I356" s="803"/>
      <c r="J356" s="803"/>
      <c r="K356" s="803"/>
      <c r="L356" s="870"/>
      <c r="M356" s="870"/>
      <c r="N356" s="870"/>
      <c r="O356" s="803"/>
      <c r="P356" s="803"/>
      <c r="Q356" s="803"/>
      <c r="R356" s="803"/>
      <c r="S356" s="870"/>
      <c r="T356" s="870"/>
      <c r="U356" s="871"/>
      <c r="V356" s="870"/>
      <c r="W356" s="872"/>
      <c r="X356" s="803"/>
      <c r="Y356" s="803"/>
    </row>
    <row r="357" spans="1:25">
      <c r="A357" s="870"/>
      <c r="B357" s="803"/>
      <c r="C357" s="803"/>
      <c r="D357" s="803"/>
      <c r="E357" s="870"/>
      <c r="F357" s="870"/>
      <c r="G357" s="870"/>
      <c r="H357" s="870"/>
      <c r="I357" s="803"/>
      <c r="J357" s="803"/>
      <c r="K357" s="803"/>
      <c r="L357" s="870"/>
      <c r="M357" s="870"/>
      <c r="N357" s="870"/>
      <c r="O357" s="803"/>
      <c r="P357" s="803"/>
      <c r="Q357" s="803"/>
      <c r="R357" s="803"/>
      <c r="S357" s="870"/>
      <c r="T357" s="870"/>
      <c r="U357" s="871"/>
      <c r="V357" s="870"/>
      <c r="W357" s="872"/>
      <c r="X357" s="803"/>
      <c r="Y357" s="803"/>
    </row>
    <row r="358" spans="1:25">
      <c r="A358" s="870"/>
      <c r="B358" s="803"/>
      <c r="C358" s="803"/>
      <c r="D358" s="803"/>
      <c r="E358" s="870"/>
      <c r="F358" s="870"/>
      <c r="G358" s="870"/>
      <c r="H358" s="870"/>
      <c r="I358" s="803"/>
      <c r="J358" s="803"/>
      <c r="K358" s="803"/>
      <c r="L358" s="870"/>
      <c r="M358" s="870"/>
      <c r="N358" s="870"/>
      <c r="O358" s="803"/>
      <c r="P358" s="803"/>
      <c r="Q358" s="803"/>
      <c r="R358" s="803"/>
      <c r="S358" s="870"/>
      <c r="T358" s="870"/>
      <c r="U358" s="871"/>
      <c r="V358" s="870"/>
      <c r="W358" s="872"/>
      <c r="X358" s="803"/>
      <c r="Y358" s="803"/>
    </row>
    <row r="359" spans="1:25">
      <c r="A359" s="870"/>
      <c r="B359" s="803"/>
      <c r="C359" s="803"/>
      <c r="D359" s="803"/>
      <c r="E359" s="870"/>
      <c r="F359" s="870"/>
      <c r="G359" s="870"/>
      <c r="H359" s="870"/>
      <c r="I359" s="803"/>
      <c r="J359" s="803"/>
      <c r="K359" s="803"/>
      <c r="L359" s="870"/>
      <c r="M359" s="870"/>
      <c r="N359" s="870"/>
      <c r="O359" s="803"/>
      <c r="P359" s="803"/>
      <c r="Q359" s="803"/>
      <c r="R359" s="803"/>
      <c r="S359" s="870"/>
      <c r="T359" s="870"/>
      <c r="U359" s="871"/>
      <c r="V359" s="870"/>
      <c r="W359" s="872"/>
      <c r="X359" s="803"/>
      <c r="Y359" s="803"/>
    </row>
    <row r="360" spans="1:25">
      <c r="A360" s="870"/>
      <c r="B360" s="803"/>
      <c r="C360" s="803"/>
      <c r="D360" s="803"/>
      <c r="E360" s="870"/>
      <c r="F360" s="870"/>
      <c r="G360" s="870"/>
      <c r="H360" s="870"/>
      <c r="I360" s="803"/>
      <c r="J360" s="803"/>
      <c r="K360" s="803"/>
      <c r="L360" s="870"/>
      <c r="M360" s="870"/>
      <c r="N360" s="870"/>
      <c r="O360" s="803"/>
      <c r="P360" s="803"/>
      <c r="Q360" s="803"/>
      <c r="R360" s="803"/>
      <c r="S360" s="870"/>
      <c r="T360" s="870"/>
      <c r="U360" s="871"/>
      <c r="V360" s="870"/>
      <c r="W360" s="872"/>
      <c r="X360" s="803"/>
      <c r="Y360" s="803"/>
    </row>
    <row r="361" spans="1:25">
      <c r="A361" s="870"/>
      <c r="B361" s="803"/>
      <c r="C361" s="803"/>
      <c r="D361" s="803"/>
      <c r="E361" s="870"/>
      <c r="F361" s="870"/>
      <c r="G361" s="870"/>
      <c r="H361" s="870"/>
      <c r="I361" s="803"/>
      <c r="J361" s="803"/>
      <c r="K361" s="803"/>
      <c r="L361" s="870"/>
      <c r="M361" s="870"/>
      <c r="N361" s="870"/>
      <c r="O361" s="803"/>
      <c r="P361" s="803"/>
      <c r="Q361" s="803"/>
      <c r="R361" s="803"/>
      <c r="S361" s="870"/>
      <c r="T361" s="870"/>
      <c r="U361" s="871"/>
      <c r="V361" s="870"/>
      <c r="W361" s="872"/>
      <c r="X361" s="803"/>
      <c r="Y361" s="803"/>
    </row>
    <row r="362" spans="1:25">
      <c r="A362" s="870"/>
      <c r="B362" s="803"/>
      <c r="C362" s="803"/>
      <c r="D362" s="803"/>
      <c r="E362" s="870"/>
      <c r="F362" s="870"/>
      <c r="G362" s="870"/>
      <c r="H362" s="870"/>
      <c r="I362" s="803"/>
      <c r="J362" s="803"/>
      <c r="K362" s="803"/>
      <c r="L362" s="870"/>
      <c r="M362" s="870"/>
      <c r="N362" s="870"/>
      <c r="O362" s="803"/>
      <c r="P362" s="803"/>
      <c r="Q362" s="803"/>
      <c r="R362" s="803"/>
      <c r="S362" s="870"/>
      <c r="T362" s="870"/>
      <c r="U362" s="871"/>
      <c r="V362" s="870"/>
      <c r="W362" s="872"/>
      <c r="X362" s="803"/>
      <c r="Y362" s="803"/>
    </row>
    <row r="363" spans="1:25">
      <c r="A363" s="870"/>
      <c r="B363" s="803"/>
      <c r="C363" s="803"/>
      <c r="D363" s="803"/>
      <c r="E363" s="870"/>
      <c r="F363" s="870"/>
      <c r="G363" s="870"/>
      <c r="H363" s="870"/>
      <c r="I363" s="803"/>
      <c r="J363" s="803"/>
      <c r="K363" s="803"/>
      <c r="L363" s="870"/>
      <c r="M363" s="870"/>
      <c r="N363" s="870"/>
      <c r="O363" s="803"/>
      <c r="P363" s="803"/>
      <c r="Q363" s="803"/>
      <c r="R363" s="803"/>
      <c r="S363" s="870"/>
      <c r="T363" s="870"/>
      <c r="U363" s="871"/>
      <c r="V363" s="870"/>
      <c r="W363" s="872"/>
      <c r="X363" s="803"/>
      <c r="Y363" s="803"/>
    </row>
    <row r="364" spans="1:25">
      <c r="A364" s="870"/>
      <c r="B364" s="803"/>
      <c r="C364" s="803"/>
      <c r="D364" s="803"/>
      <c r="E364" s="870"/>
      <c r="F364" s="870"/>
      <c r="G364" s="870"/>
      <c r="H364" s="870"/>
      <c r="I364" s="803"/>
      <c r="J364" s="803"/>
      <c r="K364" s="803"/>
      <c r="L364" s="870"/>
      <c r="M364" s="870"/>
      <c r="N364" s="870"/>
      <c r="O364" s="803"/>
      <c r="P364" s="803"/>
      <c r="Q364" s="803"/>
      <c r="R364" s="803"/>
      <c r="S364" s="870"/>
      <c r="T364" s="870"/>
      <c r="U364" s="871"/>
      <c r="V364" s="870"/>
      <c r="W364" s="872"/>
      <c r="X364" s="803"/>
      <c r="Y364" s="803"/>
    </row>
    <row r="365" spans="1:25">
      <c r="A365" s="870"/>
      <c r="B365" s="803"/>
      <c r="C365" s="803"/>
      <c r="D365" s="803"/>
      <c r="E365" s="870"/>
      <c r="F365" s="870"/>
      <c r="G365" s="870"/>
      <c r="H365" s="870"/>
      <c r="I365" s="803"/>
      <c r="J365" s="803"/>
      <c r="K365" s="803"/>
      <c r="L365" s="870"/>
      <c r="M365" s="870"/>
      <c r="N365" s="870"/>
      <c r="O365" s="803"/>
      <c r="P365" s="803"/>
      <c r="Q365" s="803"/>
      <c r="R365" s="803"/>
      <c r="S365" s="870"/>
      <c r="T365" s="870"/>
      <c r="U365" s="871"/>
      <c r="V365" s="870"/>
      <c r="W365" s="872"/>
      <c r="X365" s="803"/>
      <c r="Y365" s="803"/>
    </row>
    <row r="366" spans="1:25">
      <c r="A366" s="870"/>
      <c r="B366" s="803"/>
      <c r="C366" s="803"/>
      <c r="D366" s="803"/>
      <c r="E366" s="870"/>
      <c r="F366" s="870"/>
      <c r="G366" s="870"/>
      <c r="H366" s="870"/>
      <c r="I366" s="803"/>
      <c r="J366" s="803"/>
      <c r="K366" s="803"/>
      <c r="L366" s="870"/>
      <c r="M366" s="870"/>
      <c r="N366" s="870"/>
      <c r="O366" s="803"/>
      <c r="P366" s="803"/>
      <c r="Q366" s="803"/>
      <c r="R366" s="803"/>
      <c r="S366" s="870"/>
      <c r="T366" s="870"/>
      <c r="U366" s="871"/>
      <c r="V366" s="870"/>
      <c r="W366" s="872"/>
      <c r="X366" s="803"/>
      <c r="Y366" s="803"/>
    </row>
    <row r="367" spans="1:25">
      <c r="A367" s="870"/>
      <c r="B367" s="803"/>
      <c r="C367" s="803"/>
      <c r="D367" s="803"/>
      <c r="E367" s="870"/>
      <c r="F367" s="870"/>
      <c r="G367" s="870"/>
      <c r="H367" s="870"/>
      <c r="I367" s="803"/>
      <c r="J367" s="803"/>
      <c r="K367" s="803"/>
      <c r="L367" s="870"/>
      <c r="M367" s="870"/>
      <c r="N367" s="870"/>
      <c r="O367" s="803"/>
      <c r="P367" s="803"/>
      <c r="Q367" s="803"/>
      <c r="R367" s="803"/>
      <c r="S367" s="870"/>
      <c r="T367" s="870"/>
      <c r="U367" s="871"/>
      <c r="V367" s="870"/>
      <c r="W367" s="872"/>
      <c r="X367" s="803"/>
      <c r="Y367" s="803"/>
    </row>
    <row r="368" spans="1:25">
      <c r="A368" s="870"/>
      <c r="B368" s="803"/>
      <c r="C368" s="803"/>
      <c r="D368" s="803"/>
      <c r="E368" s="870"/>
      <c r="F368" s="870"/>
      <c r="G368" s="870"/>
      <c r="H368" s="870"/>
      <c r="I368" s="803"/>
      <c r="J368" s="803"/>
      <c r="K368" s="803"/>
      <c r="L368" s="870"/>
      <c r="M368" s="870"/>
      <c r="N368" s="870"/>
      <c r="O368" s="803"/>
      <c r="P368" s="803"/>
      <c r="Q368" s="803"/>
      <c r="R368" s="803"/>
      <c r="S368" s="870"/>
      <c r="T368" s="870"/>
      <c r="U368" s="871"/>
      <c r="V368" s="870"/>
      <c r="W368" s="872"/>
      <c r="X368" s="803"/>
      <c r="Y368" s="803"/>
    </row>
    <row r="369" spans="1:25">
      <c r="A369" s="870"/>
      <c r="B369" s="803"/>
      <c r="C369" s="803"/>
      <c r="D369" s="803"/>
      <c r="E369" s="870"/>
      <c r="F369" s="870"/>
      <c r="G369" s="870"/>
      <c r="H369" s="870"/>
      <c r="I369" s="803"/>
      <c r="J369" s="803"/>
      <c r="K369" s="803"/>
      <c r="L369" s="870"/>
      <c r="M369" s="870"/>
      <c r="N369" s="870"/>
      <c r="O369" s="803"/>
      <c r="P369" s="803"/>
      <c r="Q369" s="803"/>
      <c r="R369" s="803"/>
      <c r="S369" s="870"/>
      <c r="T369" s="870"/>
      <c r="U369" s="871"/>
      <c r="V369" s="870"/>
      <c r="W369" s="872"/>
      <c r="X369" s="803"/>
      <c r="Y369" s="803"/>
    </row>
    <row r="370" spans="1:25">
      <c r="A370" s="870"/>
      <c r="B370" s="803"/>
      <c r="C370" s="803"/>
      <c r="D370" s="803"/>
      <c r="E370" s="870"/>
      <c r="F370" s="870"/>
      <c r="G370" s="870"/>
      <c r="H370" s="870"/>
      <c r="I370" s="803"/>
      <c r="J370" s="803"/>
      <c r="K370" s="803"/>
      <c r="L370" s="870"/>
      <c r="M370" s="870"/>
      <c r="N370" s="870"/>
      <c r="O370" s="803"/>
      <c r="P370" s="803"/>
      <c r="Q370" s="803"/>
      <c r="R370" s="803"/>
      <c r="S370" s="870"/>
      <c r="T370" s="870"/>
      <c r="U370" s="871"/>
      <c r="V370" s="870"/>
      <c r="W370" s="872"/>
      <c r="X370" s="803"/>
      <c r="Y370" s="803"/>
    </row>
    <row r="371" spans="1:25">
      <c r="A371" s="870"/>
      <c r="B371" s="803"/>
      <c r="C371" s="803"/>
      <c r="D371" s="803"/>
      <c r="E371" s="870"/>
      <c r="F371" s="870"/>
      <c r="G371" s="870"/>
      <c r="H371" s="870"/>
      <c r="I371" s="803"/>
      <c r="J371" s="803"/>
      <c r="K371" s="803"/>
      <c r="L371" s="870"/>
      <c r="M371" s="870"/>
      <c r="N371" s="870"/>
      <c r="O371" s="803"/>
      <c r="P371" s="803"/>
      <c r="Q371" s="803"/>
      <c r="R371" s="803"/>
      <c r="S371" s="870"/>
      <c r="T371" s="870"/>
      <c r="U371" s="871"/>
      <c r="V371" s="870"/>
      <c r="W371" s="872"/>
      <c r="X371" s="803"/>
      <c r="Y371" s="803"/>
    </row>
    <row r="372" spans="1:25">
      <c r="A372" s="870"/>
      <c r="B372" s="803"/>
      <c r="C372" s="803"/>
      <c r="D372" s="803"/>
      <c r="E372" s="870"/>
      <c r="F372" s="870"/>
      <c r="G372" s="870"/>
      <c r="H372" s="870"/>
      <c r="I372" s="803"/>
      <c r="J372" s="803"/>
      <c r="K372" s="803"/>
      <c r="L372" s="870"/>
      <c r="M372" s="870"/>
      <c r="N372" s="870"/>
      <c r="O372" s="803"/>
      <c r="P372" s="803"/>
      <c r="Q372" s="803"/>
      <c r="R372" s="803"/>
      <c r="S372" s="870"/>
      <c r="T372" s="870"/>
      <c r="U372" s="871"/>
      <c r="V372" s="870"/>
      <c r="W372" s="872"/>
      <c r="X372" s="803"/>
      <c r="Y372" s="803"/>
    </row>
    <row r="373" spans="1:25">
      <c r="A373" s="870"/>
      <c r="B373" s="803"/>
      <c r="C373" s="803"/>
      <c r="D373" s="803"/>
      <c r="E373" s="870"/>
      <c r="F373" s="870"/>
      <c r="G373" s="870"/>
      <c r="H373" s="870"/>
      <c r="I373" s="803"/>
      <c r="J373" s="803"/>
      <c r="K373" s="803"/>
      <c r="L373" s="870"/>
      <c r="M373" s="870"/>
      <c r="N373" s="870"/>
      <c r="O373" s="803"/>
      <c r="P373" s="803"/>
      <c r="Q373" s="803"/>
      <c r="R373" s="803"/>
      <c r="S373" s="870"/>
      <c r="T373" s="870"/>
      <c r="U373" s="871"/>
      <c r="V373" s="870"/>
      <c r="W373" s="872"/>
      <c r="X373" s="803"/>
      <c r="Y373" s="803"/>
    </row>
    <row r="374" spans="1:25">
      <c r="A374" s="870"/>
      <c r="B374" s="803"/>
      <c r="C374" s="803"/>
      <c r="D374" s="803"/>
      <c r="E374" s="870"/>
      <c r="F374" s="870"/>
      <c r="G374" s="870"/>
      <c r="H374" s="870"/>
      <c r="I374" s="803"/>
      <c r="J374" s="803"/>
      <c r="K374" s="803"/>
      <c r="L374" s="870"/>
      <c r="M374" s="870"/>
      <c r="N374" s="870"/>
      <c r="O374" s="803"/>
      <c r="P374" s="803"/>
      <c r="Q374" s="803"/>
      <c r="R374" s="803"/>
      <c r="S374" s="870"/>
      <c r="T374" s="870"/>
      <c r="U374" s="871"/>
      <c r="V374" s="870"/>
      <c r="W374" s="872"/>
      <c r="X374" s="803"/>
      <c r="Y374" s="803"/>
    </row>
    <row r="375" spans="1:25">
      <c r="A375" s="870"/>
      <c r="B375" s="803"/>
      <c r="C375" s="803"/>
      <c r="D375" s="803"/>
      <c r="E375" s="870"/>
      <c r="F375" s="870"/>
      <c r="G375" s="870"/>
      <c r="H375" s="870"/>
      <c r="I375" s="803"/>
      <c r="J375" s="803"/>
      <c r="K375" s="803"/>
      <c r="L375" s="870"/>
      <c r="M375" s="870"/>
      <c r="N375" s="870"/>
      <c r="O375" s="803"/>
      <c r="P375" s="803"/>
      <c r="Q375" s="803"/>
      <c r="R375" s="803"/>
      <c r="S375" s="870"/>
      <c r="T375" s="870"/>
      <c r="U375" s="871"/>
      <c r="V375" s="870"/>
      <c r="W375" s="872"/>
      <c r="X375" s="803"/>
      <c r="Y375" s="803"/>
    </row>
    <row r="376" spans="1:25">
      <c r="A376" s="870"/>
      <c r="B376" s="803"/>
      <c r="C376" s="803"/>
      <c r="D376" s="803"/>
      <c r="E376" s="870"/>
      <c r="F376" s="870"/>
      <c r="G376" s="870"/>
      <c r="H376" s="870"/>
      <c r="I376" s="803"/>
      <c r="J376" s="803"/>
      <c r="K376" s="803"/>
      <c r="L376" s="870"/>
      <c r="M376" s="870"/>
      <c r="N376" s="870"/>
      <c r="O376" s="803"/>
      <c r="P376" s="803"/>
      <c r="Q376" s="803"/>
      <c r="R376" s="803"/>
      <c r="S376" s="870"/>
      <c r="T376" s="870"/>
      <c r="U376" s="871"/>
      <c r="V376" s="870"/>
      <c r="W376" s="872"/>
      <c r="X376" s="803"/>
      <c r="Y376" s="803"/>
    </row>
    <row r="377" spans="1:25">
      <c r="A377" s="870"/>
      <c r="B377" s="803"/>
      <c r="C377" s="803"/>
      <c r="D377" s="803"/>
      <c r="E377" s="870"/>
      <c r="F377" s="870"/>
      <c r="G377" s="870"/>
      <c r="H377" s="870"/>
      <c r="I377" s="803"/>
      <c r="J377" s="803"/>
      <c r="K377" s="803"/>
      <c r="L377" s="870"/>
      <c r="M377" s="870"/>
      <c r="N377" s="870"/>
      <c r="O377" s="803"/>
      <c r="P377" s="803"/>
      <c r="Q377" s="803"/>
      <c r="R377" s="803"/>
      <c r="S377" s="870"/>
      <c r="T377" s="870"/>
      <c r="U377" s="871"/>
      <c r="V377" s="870"/>
      <c r="W377" s="872"/>
      <c r="X377" s="803"/>
      <c r="Y377" s="803"/>
    </row>
    <row r="378" spans="1:25">
      <c r="A378" s="870"/>
      <c r="B378" s="803"/>
      <c r="C378" s="803"/>
      <c r="D378" s="803"/>
      <c r="E378" s="870"/>
      <c r="F378" s="870"/>
      <c r="G378" s="870"/>
      <c r="H378" s="870"/>
      <c r="I378" s="803"/>
      <c r="J378" s="803"/>
      <c r="K378" s="803"/>
      <c r="L378" s="870"/>
      <c r="M378" s="870"/>
      <c r="N378" s="870"/>
      <c r="O378" s="803"/>
      <c r="P378" s="803"/>
      <c r="Q378" s="803"/>
      <c r="R378" s="803"/>
      <c r="S378" s="870"/>
      <c r="T378" s="870"/>
      <c r="U378" s="871"/>
      <c r="V378" s="870"/>
      <c r="W378" s="872"/>
      <c r="X378" s="803"/>
      <c r="Y378" s="803"/>
    </row>
    <row r="379" spans="1:25">
      <c r="A379" s="870"/>
      <c r="B379" s="803"/>
      <c r="C379" s="803"/>
      <c r="D379" s="803"/>
      <c r="E379" s="870"/>
      <c r="F379" s="870"/>
      <c r="G379" s="870"/>
      <c r="H379" s="870"/>
      <c r="I379" s="803"/>
      <c r="J379" s="803"/>
      <c r="K379" s="803"/>
      <c r="L379" s="870"/>
      <c r="M379" s="870"/>
      <c r="N379" s="870"/>
      <c r="O379" s="803"/>
      <c r="P379" s="803"/>
      <c r="Q379" s="803"/>
      <c r="R379" s="803"/>
      <c r="S379" s="870"/>
      <c r="T379" s="870"/>
      <c r="U379" s="871"/>
      <c r="V379" s="870"/>
      <c r="W379" s="872"/>
      <c r="X379" s="803"/>
      <c r="Y379" s="803"/>
    </row>
    <row r="380" spans="1:25">
      <c r="A380" s="870"/>
      <c r="B380" s="803"/>
      <c r="C380" s="803"/>
      <c r="D380" s="803"/>
      <c r="E380" s="870"/>
      <c r="F380" s="870"/>
      <c r="G380" s="870"/>
      <c r="H380" s="870"/>
      <c r="I380" s="803"/>
      <c r="J380" s="803"/>
      <c r="K380" s="803"/>
      <c r="L380" s="870"/>
      <c r="M380" s="870"/>
      <c r="N380" s="870"/>
      <c r="O380" s="803"/>
      <c r="P380" s="803"/>
      <c r="Q380" s="803"/>
      <c r="R380" s="803"/>
      <c r="S380" s="870"/>
      <c r="T380" s="870"/>
      <c r="U380" s="871"/>
      <c r="V380" s="870"/>
      <c r="W380" s="872"/>
      <c r="X380" s="803"/>
      <c r="Y380" s="803"/>
    </row>
    <row r="381" spans="1:25">
      <c r="A381" s="870"/>
      <c r="B381" s="803"/>
      <c r="C381" s="803"/>
      <c r="D381" s="803"/>
      <c r="E381" s="870"/>
      <c r="F381" s="870"/>
      <c r="G381" s="870"/>
      <c r="H381" s="870"/>
      <c r="I381" s="803"/>
      <c r="J381" s="803"/>
      <c r="K381" s="803"/>
      <c r="L381" s="870"/>
      <c r="M381" s="870"/>
      <c r="N381" s="870"/>
      <c r="O381" s="803"/>
      <c r="P381" s="803"/>
      <c r="Q381" s="803"/>
      <c r="R381" s="803"/>
      <c r="S381" s="870"/>
      <c r="T381" s="870"/>
      <c r="U381" s="871"/>
      <c r="V381" s="870"/>
      <c r="W381" s="872"/>
      <c r="X381" s="803"/>
      <c r="Y381" s="803"/>
    </row>
    <row r="382" spans="1:25">
      <c r="A382" s="870"/>
      <c r="B382" s="803"/>
      <c r="C382" s="803"/>
      <c r="D382" s="803"/>
      <c r="E382" s="870"/>
      <c r="F382" s="870"/>
      <c r="G382" s="870"/>
      <c r="H382" s="870"/>
      <c r="I382" s="803"/>
      <c r="J382" s="803"/>
      <c r="K382" s="803"/>
      <c r="L382" s="870"/>
      <c r="M382" s="870"/>
      <c r="N382" s="870"/>
      <c r="O382" s="803"/>
      <c r="P382" s="803"/>
      <c r="Q382" s="803"/>
      <c r="R382" s="803"/>
      <c r="S382" s="870"/>
      <c r="T382" s="870"/>
      <c r="U382" s="871"/>
      <c r="V382" s="870"/>
      <c r="W382" s="872"/>
      <c r="X382" s="803"/>
      <c r="Y382" s="803"/>
    </row>
    <row r="383" spans="1:25">
      <c r="A383" s="870"/>
      <c r="B383" s="803"/>
      <c r="C383" s="803"/>
      <c r="D383" s="803"/>
      <c r="E383" s="870"/>
      <c r="F383" s="870"/>
      <c r="G383" s="870"/>
      <c r="H383" s="870"/>
      <c r="I383" s="803"/>
      <c r="J383" s="803"/>
      <c r="K383" s="803"/>
      <c r="L383" s="870"/>
      <c r="M383" s="870"/>
      <c r="N383" s="870"/>
      <c r="O383" s="803"/>
      <c r="P383" s="803"/>
      <c r="Q383" s="803"/>
      <c r="R383" s="803"/>
      <c r="S383" s="870"/>
      <c r="T383" s="870"/>
      <c r="U383" s="871"/>
      <c r="V383" s="870"/>
      <c r="W383" s="872"/>
      <c r="X383" s="803"/>
      <c r="Y383" s="803"/>
    </row>
    <row r="384" spans="1:25">
      <c r="A384" s="870"/>
      <c r="B384" s="803"/>
      <c r="C384" s="803"/>
      <c r="D384" s="803"/>
      <c r="E384" s="870"/>
      <c r="F384" s="870"/>
      <c r="G384" s="870"/>
      <c r="H384" s="870"/>
      <c r="I384" s="803"/>
      <c r="J384" s="803"/>
      <c r="K384" s="803"/>
      <c r="L384" s="870"/>
      <c r="M384" s="870"/>
      <c r="N384" s="870"/>
      <c r="O384" s="803"/>
      <c r="P384" s="803"/>
      <c r="Q384" s="803"/>
      <c r="R384" s="803"/>
      <c r="S384" s="870"/>
      <c r="T384" s="870"/>
      <c r="U384" s="871"/>
      <c r="V384" s="870"/>
      <c r="W384" s="872"/>
      <c r="X384" s="803"/>
      <c r="Y384" s="803"/>
    </row>
    <row r="385" spans="1:25">
      <c r="A385" s="870"/>
      <c r="B385" s="803"/>
      <c r="C385" s="803"/>
      <c r="D385" s="803"/>
      <c r="E385" s="870"/>
      <c r="F385" s="870"/>
      <c r="G385" s="870"/>
      <c r="H385" s="870"/>
      <c r="I385" s="803"/>
      <c r="J385" s="803"/>
      <c r="K385" s="803"/>
      <c r="L385" s="870"/>
      <c r="M385" s="870"/>
      <c r="N385" s="870"/>
      <c r="O385" s="803"/>
      <c r="P385" s="803"/>
      <c r="Q385" s="803"/>
      <c r="R385" s="803"/>
      <c r="S385" s="870"/>
      <c r="T385" s="870"/>
      <c r="U385" s="871"/>
      <c r="V385" s="870"/>
      <c r="W385" s="872"/>
      <c r="X385" s="803"/>
      <c r="Y385" s="803"/>
    </row>
    <row r="386" spans="1:25">
      <c r="A386" s="870"/>
      <c r="B386" s="803"/>
      <c r="C386" s="803"/>
      <c r="D386" s="803"/>
      <c r="E386" s="870"/>
      <c r="F386" s="870"/>
      <c r="G386" s="870"/>
      <c r="H386" s="870"/>
      <c r="I386" s="803"/>
      <c r="J386" s="803"/>
      <c r="K386" s="803"/>
      <c r="L386" s="870"/>
      <c r="M386" s="870"/>
      <c r="N386" s="870"/>
      <c r="O386" s="803"/>
      <c r="P386" s="803"/>
      <c r="Q386" s="803"/>
      <c r="R386" s="803"/>
      <c r="S386" s="870"/>
      <c r="T386" s="870"/>
      <c r="U386" s="871"/>
      <c r="V386" s="870"/>
      <c r="W386" s="872"/>
      <c r="X386" s="803"/>
      <c r="Y386" s="803"/>
    </row>
    <row r="387" spans="1:25">
      <c r="A387" s="870"/>
      <c r="B387" s="803"/>
      <c r="C387" s="803"/>
      <c r="D387" s="803"/>
      <c r="E387" s="870"/>
      <c r="F387" s="870"/>
      <c r="G387" s="870"/>
      <c r="H387" s="870"/>
      <c r="I387" s="803"/>
      <c r="J387" s="803"/>
      <c r="K387" s="803"/>
      <c r="L387" s="870"/>
      <c r="M387" s="870"/>
      <c r="N387" s="870"/>
      <c r="O387" s="803"/>
      <c r="P387" s="803"/>
      <c r="Q387" s="803"/>
      <c r="R387" s="803"/>
      <c r="S387" s="870"/>
      <c r="T387" s="870"/>
      <c r="U387" s="871"/>
      <c r="V387" s="870"/>
      <c r="W387" s="872"/>
      <c r="X387" s="803"/>
      <c r="Y387" s="803"/>
    </row>
    <row r="388" spans="1:25">
      <c r="A388" s="870"/>
      <c r="B388" s="803"/>
      <c r="C388" s="803"/>
      <c r="D388" s="803"/>
      <c r="E388" s="870"/>
      <c r="F388" s="870"/>
      <c r="G388" s="870"/>
      <c r="H388" s="870"/>
      <c r="I388" s="803"/>
      <c r="J388" s="803"/>
      <c r="K388" s="803"/>
      <c r="L388" s="870"/>
      <c r="M388" s="870"/>
      <c r="N388" s="870"/>
      <c r="O388" s="803"/>
      <c r="P388" s="803"/>
      <c r="Q388" s="803"/>
      <c r="R388" s="803"/>
      <c r="S388" s="870"/>
      <c r="T388" s="870"/>
      <c r="U388" s="871"/>
      <c r="V388" s="870"/>
      <c r="W388" s="872"/>
      <c r="X388" s="803"/>
      <c r="Y388" s="803"/>
    </row>
    <row r="389" spans="1:25">
      <c r="A389" s="870"/>
      <c r="B389" s="803"/>
      <c r="C389" s="803"/>
      <c r="D389" s="803"/>
      <c r="E389" s="870"/>
      <c r="F389" s="870"/>
      <c r="G389" s="870"/>
      <c r="H389" s="870"/>
      <c r="I389" s="803"/>
      <c r="J389" s="803"/>
      <c r="K389" s="803"/>
      <c r="L389" s="870"/>
      <c r="M389" s="870"/>
      <c r="N389" s="870"/>
      <c r="O389" s="803"/>
      <c r="P389" s="803"/>
      <c r="Q389" s="803"/>
      <c r="R389" s="803"/>
      <c r="S389" s="870"/>
      <c r="T389" s="870"/>
      <c r="U389" s="871"/>
      <c r="V389" s="870"/>
      <c r="W389" s="872"/>
      <c r="X389" s="803"/>
      <c r="Y389" s="803"/>
    </row>
    <row r="390" spans="1:25">
      <c r="A390" s="870"/>
      <c r="B390" s="803"/>
      <c r="C390" s="803"/>
      <c r="D390" s="803"/>
      <c r="E390" s="870"/>
      <c r="F390" s="870"/>
      <c r="G390" s="870"/>
      <c r="H390" s="870"/>
      <c r="I390" s="803"/>
      <c r="J390" s="803"/>
      <c r="K390" s="803"/>
      <c r="L390" s="870"/>
      <c r="M390" s="870"/>
      <c r="N390" s="870"/>
      <c r="O390" s="803"/>
      <c r="P390" s="803"/>
      <c r="Q390" s="803"/>
      <c r="R390" s="803"/>
      <c r="S390" s="870"/>
      <c r="T390" s="870"/>
      <c r="U390" s="871"/>
      <c r="V390" s="870"/>
      <c r="W390" s="872"/>
      <c r="X390" s="803"/>
      <c r="Y390" s="803"/>
    </row>
    <row r="391" spans="1:25">
      <c r="A391" s="870"/>
      <c r="B391" s="803"/>
      <c r="C391" s="803"/>
      <c r="D391" s="803"/>
      <c r="E391" s="870"/>
      <c r="F391" s="870"/>
      <c r="G391" s="870"/>
      <c r="H391" s="870"/>
      <c r="I391" s="803"/>
      <c r="J391" s="803"/>
      <c r="K391" s="803"/>
      <c r="L391" s="870"/>
      <c r="M391" s="870"/>
      <c r="N391" s="870"/>
      <c r="O391" s="803"/>
      <c r="P391" s="803"/>
      <c r="Q391" s="803"/>
      <c r="R391" s="803"/>
      <c r="S391" s="870"/>
      <c r="T391" s="870"/>
      <c r="U391" s="871"/>
      <c r="V391" s="870"/>
      <c r="W391" s="872"/>
      <c r="X391" s="803"/>
      <c r="Y391" s="803"/>
    </row>
    <row r="392" spans="1:25">
      <c r="A392" s="870"/>
      <c r="B392" s="803"/>
      <c r="C392" s="803"/>
      <c r="D392" s="803"/>
      <c r="E392" s="870"/>
      <c r="F392" s="870"/>
      <c r="G392" s="870"/>
      <c r="H392" s="870"/>
      <c r="I392" s="803"/>
      <c r="J392" s="803"/>
      <c r="K392" s="803"/>
      <c r="L392" s="870"/>
      <c r="M392" s="870"/>
      <c r="N392" s="870"/>
      <c r="O392" s="803"/>
      <c r="P392" s="803"/>
      <c r="Q392" s="803"/>
      <c r="R392" s="803"/>
      <c r="S392" s="870"/>
      <c r="T392" s="870"/>
      <c r="U392" s="871"/>
      <c r="V392" s="870"/>
      <c r="W392" s="872"/>
      <c r="X392" s="803"/>
      <c r="Y392" s="803"/>
    </row>
    <row r="393" spans="1:25">
      <c r="A393" s="870"/>
      <c r="B393" s="803"/>
      <c r="C393" s="803"/>
      <c r="D393" s="803"/>
      <c r="E393" s="870"/>
      <c r="F393" s="870"/>
      <c r="G393" s="870"/>
      <c r="H393" s="870"/>
      <c r="I393" s="803"/>
      <c r="J393" s="803"/>
      <c r="K393" s="803"/>
      <c r="L393" s="870"/>
      <c r="M393" s="870"/>
      <c r="N393" s="870"/>
      <c r="O393" s="803"/>
      <c r="P393" s="803"/>
      <c r="Q393" s="803"/>
      <c r="R393" s="803"/>
      <c r="S393" s="870"/>
      <c r="T393" s="870"/>
      <c r="U393" s="871"/>
      <c r="V393" s="870"/>
      <c r="W393" s="872"/>
      <c r="X393" s="803"/>
      <c r="Y393" s="803"/>
    </row>
    <row r="394" spans="1:25">
      <c r="A394" s="870"/>
      <c r="B394" s="803"/>
      <c r="C394" s="803"/>
      <c r="D394" s="803"/>
      <c r="E394" s="870"/>
      <c r="F394" s="870"/>
      <c r="G394" s="870"/>
      <c r="H394" s="870"/>
      <c r="I394" s="803"/>
      <c r="J394" s="803"/>
      <c r="K394" s="803"/>
      <c r="L394" s="870"/>
      <c r="M394" s="870"/>
      <c r="N394" s="870"/>
      <c r="O394" s="803"/>
      <c r="P394" s="803"/>
      <c r="Q394" s="803"/>
      <c r="R394" s="803"/>
      <c r="S394" s="870"/>
      <c r="T394" s="870"/>
      <c r="U394" s="871"/>
      <c r="V394" s="870"/>
      <c r="W394" s="872"/>
      <c r="X394" s="803"/>
      <c r="Y394" s="803"/>
    </row>
    <row r="395" spans="1:25">
      <c r="A395" s="870"/>
      <c r="B395" s="803"/>
      <c r="C395" s="803"/>
      <c r="D395" s="803"/>
      <c r="E395" s="870"/>
      <c r="F395" s="870"/>
      <c r="G395" s="870"/>
      <c r="H395" s="870"/>
      <c r="I395" s="803"/>
      <c r="J395" s="803"/>
      <c r="K395" s="803"/>
      <c r="L395" s="870"/>
      <c r="M395" s="870"/>
      <c r="N395" s="870"/>
      <c r="O395" s="803"/>
      <c r="P395" s="803"/>
      <c r="Q395" s="803"/>
      <c r="R395" s="803"/>
      <c r="S395" s="870"/>
      <c r="T395" s="870"/>
      <c r="U395" s="871"/>
      <c r="V395" s="870"/>
      <c r="W395" s="872"/>
      <c r="X395" s="803"/>
      <c r="Y395" s="803"/>
    </row>
    <row r="396" spans="1:25">
      <c r="A396" s="870"/>
      <c r="B396" s="803"/>
      <c r="C396" s="803"/>
      <c r="D396" s="803"/>
      <c r="E396" s="870"/>
      <c r="F396" s="870"/>
      <c r="G396" s="870"/>
      <c r="H396" s="870"/>
      <c r="I396" s="803"/>
      <c r="J396" s="803"/>
      <c r="K396" s="803"/>
      <c r="L396" s="870"/>
      <c r="M396" s="870"/>
      <c r="N396" s="870"/>
      <c r="O396" s="803"/>
      <c r="P396" s="803"/>
      <c r="Q396" s="803"/>
      <c r="R396" s="803"/>
      <c r="S396" s="870"/>
      <c r="T396" s="870"/>
      <c r="U396" s="871"/>
      <c r="V396" s="870"/>
      <c r="W396" s="872"/>
      <c r="X396" s="803"/>
      <c r="Y396" s="803"/>
    </row>
    <row r="397" spans="1:25">
      <c r="A397" s="870"/>
      <c r="B397" s="803"/>
      <c r="C397" s="803"/>
      <c r="D397" s="803"/>
      <c r="E397" s="870"/>
      <c r="F397" s="870"/>
      <c r="G397" s="870"/>
      <c r="H397" s="870"/>
      <c r="I397" s="803"/>
      <c r="J397" s="803"/>
      <c r="K397" s="803"/>
      <c r="L397" s="870"/>
      <c r="M397" s="870"/>
      <c r="N397" s="870"/>
      <c r="O397" s="803"/>
      <c r="P397" s="803"/>
      <c r="Q397" s="803"/>
      <c r="R397" s="803"/>
      <c r="S397" s="870"/>
      <c r="T397" s="870"/>
      <c r="U397" s="871"/>
      <c r="V397" s="870"/>
      <c r="W397" s="872"/>
      <c r="X397" s="803"/>
      <c r="Y397" s="803"/>
    </row>
    <row r="398" spans="1:25">
      <c r="A398" s="870"/>
      <c r="B398" s="803"/>
      <c r="C398" s="803"/>
      <c r="D398" s="803"/>
      <c r="E398" s="870"/>
      <c r="F398" s="870"/>
      <c r="G398" s="870"/>
      <c r="H398" s="870"/>
      <c r="I398" s="803"/>
      <c r="J398" s="803"/>
      <c r="K398" s="803"/>
      <c r="L398" s="870"/>
      <c r="M398" s="870"/>
      <c r="N398" s="870"/>
      <c r="O398" s="803"/>
      <c r="P398" s="803"/>
      <c r="Q398" s="803"/>
      <c r="R398" s="803"/>
      <c r="S398" s="870"/>
      <c r="T398" s="870"/>
      <c r="U398" s="871"/>
      <c r="V398" s="870"/>
      <c r="W398" s="872"/>
      <c r="X398" s="803"/>
      <c r="Y398" s="803"/>
    </row>
    <row r="399" spans="1:25">
      <c r="A399" s="870"/>
      <c r="B399" s="803"/>
      <c r="C399" s="803"/>
      <c r="D399" s="803"/>
      <c r="E399" s="870"/>
      <c r="F399" s="870"/>
      <c r="G399" s="870"/>
      <c r="H399" s="870"/>
      <c r="I399" s="803"/>
      <c r="J399" s="803"/>
      <c r="K399" s="803"/>
      <c r="L399" s="870"/>
      <c r="M399" s="870"/>
      <c r="N399" s="870"/>
      <c r="O399" s="803"/>
      <c r="P399" s="803"/>
      <c r="Q399" s="803"/>
      <c r="R399" s="803"/>
      <c r="S399" s="870"/>
      <c r="T399" s="870"/>
      <c r="U399" s="871"/>
      <c r="V399" s="870"/>
      <c r="W399" s="872"/>
      <c r="X399" s="803"/>
      <c r="Y399" s="803"/>
    </row>
    <row r="400" spans="1:25">
      <c r="A400" s="870"/>
      <c r="B400" s="803"/>
      <c r="C400" s="803"/>
      <c r="D400" s="803"/>
      <c r="E400" s="870"/>
      <c r="F400" s="870"/>
      <c r="G400" s="870"/>
      <c r="H400" s="870"/>
      <c r="I400" s="803"/>
      <c r="J400" s="803"/>
      <c r="K400" s="803"/>
      <c r="L400" s="870"/>
      <c r="M400" s="870"/>
      <c r="N400" s="870"/>
      <c r="O400" s="803"/>
      <c r="P400" s="803"/>
      <c r="Q400" s="803"/>
      <c r="R400" s="803"/>
      <c r="S400" s="870"/>
      <c r="T400" s="870"/>
      <c r="U400" s="871"/>
      <c r="V400" s="870"/>
      <c r="W400" s="872"/>
      <c r="X400" s="803"/>
      <c r="Y400" s="803"/>
    </row>
    <row r="401" spans="1:25">
      <c r="A401" s="870"/>
      <c r="B401" s="803"/>
      <c r="C401" s="803"/>
      <c r="D401" s="803"/>
      <c r="E401" s="870"/>
      <c r="F401" s="870"/>
      <c r="G401" s="870"/>
      <c r="H401" s="870"/>
      <c r="I401" s="803"/>
      <c r="J401" s="803"/>
      <c r="K401" s="803"/>
      <c r="L401" s="870"/>
      <c r="M401" s="870"/>
      <c r="N401" s="870"/>
      <c r="O401" s="803"/>
      <c r="P401" s="803"/>
      <c r="Q401" s="803"/>
      <c r="R401" s="803"/>
      <c r="S401" s="870"/>
      <c r="T401" s="870"/>
      <c r="U401" s="871"/>
      <c r="V401" s="870"/>
      <c r="W401" s="872"/>
      <c r="X401" s="803"/>
      <c r="Y401" s="803"/>
    </row>
    <row r="402" spans="1:25">
      <c r="A402" s="870"/>
      <c r="B402" s="803"/>
      <c r="C402" s="803"/>
      <c r="D402" s="803"/>
      <c r="E402" s="870"/>
      <c r="F402" s="870"/>
      <c r="G402" s="870"/>
      <c r="H402" s="870"/>
      <c r="I402" s="803"/>
      <c r="J402" s="803"/>
      <c r="K402" s="803"/>
      <c r="L402" s="870"/>
      <c r="M402" s="870"/>
      <c r="N402" s="870"/>
      <c r="O402" s="803"/>
      <c r="P402" s="803"/>
      <c r="Q402" s="803"/>
      <c r="R402" s="803"/>
      <c r="S402" s="870"/>
      <c r="T402" s="870"/>
      <c r="U402" s="871"/>
      <c r="V402" s="870"/>
      <c r="W402" s="872"/>
      <c r="X402" s="803"/>
      <c r="Y402" s="803"/>
    </row>
    <row r="403" spans="1:25">
      <c r="A403" s="870"/>
      <c r="B403" s="803"/>
      <c r="C403" s="803"/>
      <c r="D403" s="803"/>
      <c r="E403" s="870"/>
      <c r="F403" s="870"/>
      <c r="G403" s="870"/>
      <c r="H403" s="870"/>
      <c r="I403" s="803"/>
      <c r="J403" s="803"/>
      <c r="K403" s="803"/>
      <c r="L403" s="870"/>
      <c r="M403" s="870"/>
      <c r="N403" s="870"/>
      <c r="O403" s="803"/>
      <c r="P403" s="803"/>
      <c r="Q403" s="803"/>
      <c r="R403" s="803"/>
      <c r="S403" s="870"/>
      <c r="T403" s="870"/>
      <c r="U403" s="871"/>
      <c r="V403" s="870"/>
      <c r="W403" s="872"/>
      <c r="X403" s="803"/>
      <c r="Y403" s="803"/>
    </row>
    <row r="404" spans="1:25">
      <c r="A404" s="870"/>
      <c r="B404" s="803"/>
      <c r="C404" s="803"/>
      <c r="D404" s="803"/>
      <c r="E404" s="870"/>
      <c r="F404" s="870"/>
      <c r="G404" s="870"/>
      <c r="H404" s="870"/>
      <c r="I404" s="803"/>
      <c r="J404" s="803"/>
      <c r="K404" s="803"/>
      <c r="L404" s="870"/>
      <c r="M404" s="870"/>
      <c r="N404" s="870"/>
      <c r="O404" s="803"/>
      <c r="P404" s="803"/>
      <c r="Q404" s="803"/>
      <c r="R404" s="803"/>
      <c r="S404" s="870"/>
      <c r="T404" s="870"/>
      <c r="U404" s="871"/>
      <c r="V404" s="870"/>
      <c r="W404" s="872"/>
      <c r="X404" s="803"/>
      <c r="Y404" s="803"/>
    </row>
    <row r="405" spans="1:25">
      <c r="A405" s="870"/>
      <c r="B405" s="803"/>
      <c r="C405" s="803"/>
      <c r="D405" s="803"/>
      <c r="E405" s="870"/>
      <c r="F405" s="870"/>
      <c r="G405" s="870"/>
      <c r="H405" s="870"/>
      <c r="I405" s="803"/>
      <c r="J405" s="803"/>
      <c r="K405" s="803"/>
      <c r="L405" s="870"/>
      <c r="M405" s="870"/>
      <c r="N405" s="870"/>
      <c r="O405" s="803"/>
      <c r="P405" s="803"/>
      <c r="Q405" s="803"/>
      <c r="R405" s="803"/>
      <c r="S405" s="870"/>
      <c r="T405" s="870"/>
      <c r="U405" s="871"/>
      <c r="V405" s="870"/>
      <c r="W405" s="872"/>
      <c r="X405" s="803"/>
      <c r="Y405" s="803"/>
    </row>
    <row r="406" spans="1:25">
      <c r="A406" s="870"/>
      <c r="B406" s="803"/>
      <c r="C406" s="803"/>
      <c r="D406" s="803"/>
      <c r="E406" s="870"/>
      <c r="F406" s="870"/>
      <c r="G406" s="870"/>
      <c r="H406" s="870"/>
      <c r="I406" s="803"/>
      <c r="J406" s="803"/>
      <c r="K406" s="803"/>
      <c r="L406" s="870"/>
      <c r="M406" s="870"/>
      <c r="N406" s="870"/>
      <c r="O406" s="803"/>
      <c r="P406" s="803"/>
      <c r="Q406" s="803"/>
      <c r="R406" s="803"/>
      <c r="S406" s="870"/>
      <c r="T406" s="870"/>
      <c r="U406" s="871"/>
      <c r="V406" s="870"/>
      <c r="W406" s="872"/>
      <c r="X406" s="803"/>
      <c r="Y406" s="803"/>
    </row>
    <row r="407" spans="1:25">
      <c r="A407" s="870"/>
      <c r="B407" s="803"/>
      <c r="C407" s="803"/>
      <c r="D407" s="803"/>
      <c r="E407" s="870"/>
      <c r="F407" s="870"/>
      <c r="G407" s="870"/>
      <c r="H407" s="870"/>
      <c r="I407" s="803"/>
      <c r="J407" s="803"/>
      <c r="K407" s="803"/>
      <c r="L407" s="870"/>
      <c r="M407" s="870"/>
      <c r="N407" s="870"/>
      <c r="O407" s="803"/>
      <c r="P407" s="803"/>
      <c r="Q407" s="803"/>
      <c r="R407" s="803"/>
      <c r="S407" s="870"/>
      <c r="T407" s="870"/>
      <c r="U407" s="871"/>
      <c r="V407" s="870"/>
      <c r="W407" s="872"/>
      <c r="X407" s="803"/>
      <c r="Y407" s="803"/>
    </row>
    <row r="408" spans="1:25">
      <c r="A408" s="870"/>
      <c r="B408" s="803"/>
      <c r="C408" s="803"/>
      <c r="D408" s="803"/>
      <c r="E408" s="870"/>
      <c r="F408" s="870"/>
      <c r="G408" s="870"/>
      <c r="H408" s="870"/>
      <c r="I408" s="803"/>
      <c r="J408" s="803"/>
      <c r="K408" s="803"/>
      <c r="L408" s="870"/>
      <c r="M408" s="870"/>
      <c r="N408" s="870"/>
      <c r="O408" s="803"/>
      <c r="P408" s="803"/>
      <c r="Q408" s="803"/>
      <c r="R408" s="803"/>
      <c r="S408" s="870"/>
      <c r="T408" s="870"/>
      <c r="U408" s="871"/>
      <c r="V408" s="870"/>
      <c r="W408" s="872"/>
      <c r="X408" s="803"/>
      <c r="Y408" s="803"/>
    </row>
    <row r="409" spans="1:25">
      <c r="A409" s="870"/>
      <c r="B409" s="803"/>
      <c r="C409" s="803"/>
      <c r="D409" s="803"/>
      <c r="E409" s="870"/>
      <c r="F409" s="870"/>
      <c r="G409" s="870"/>
      <c r="H409" s="870"/>
      <c r="I409" s="803"/>
      <c r="J409" s="803"/>
      <c r="K409" s="803"/>
      <c r="L409" s="870"/>
      <c r="M409" s="870"/>
      <c r="N409" s="870"/>
      <c r="O409" s="803"/>
      <c r="P409" s="803"/>
      <c r="Q409" s="803"/>
      <c r="R409" s="803"/>
      <c r="S409" s="870"/>
      <c r="T409" s="870"/>
      <c r="U409" s="871"/>
      <c r="V409" s="870"/>
      <c r="W409" s="872"/>
      <c r="X409" s="803"/>
      <c r="Y409" s="803"/>
    </row>
    <row r="410" spans="1:25">
      <c r="A410" s="870"/>
      <c r="B410" s="803"/>
      <c r="C410" s="803"/>
      <c r="D410" s="803"/>
      <c r="E410" s="870"/>
      <c r="F410" s="870"/>
      <c r="G410" s="870"/>
      <c r="H410" s="870"/>
      <c r="I410" s="803"/>
      <c r="J410" s="803"/>
      <c r="K410" s="803"/>
      <c r="L410" s="870"/>
      <c r="M410" s="870"/>
      <c r="N410" s="870"/>
      <c r="O410" s="803"/>
      <c r="P410" s="803"/>
      <c r="Q410" s="803"/>
      <c r="R410" s="803"/>
      <c r="S410" s="870"/>
      <c r="T410" s="870"/>
      <c r="U410" s="871"/>
      <c r="V410" s="870"/>
      <c r="W410" s="872"/>
      <c r="X410" s="803"/>
      <c r="Y410" s="803"/>
    </row>
    <row r="411" spans="1:25">
      <c r="A411" s="870"/>
      <c r="B411" s="803"/>
      <c r="C411" s="803"/>
      <c r="D411" s="803"/>
      <c r="E411" s="870"/>
      <c r="F411" s="870"/>
      <c r="G411" s="870"/>
      <c r="H411" s="870"/>
      <c r="I411" s="803"/>
      <c r="J411" s="803"/>
      <c r="K411" s="803"/>
      <c r="L411" s="870"/>
      <c r="M411" s="870"/>
      <c r="N411" s="870"/>
      <c r="O411" s="803"/>
      <c r="P411" s="803"/>
      <c r="Q411" s="803"/>
      <c r="R411" s="803"/>
      <c r="S411" s="870"/>
      <c r="T411" s="870"/>
      <c r="U411" s="871"/>
      <c r="V411" s="870"/>
      <c r="W411" s="872"/>
      <c r="X411" s="803"/>
      <c r="Y411" s="803"/>
    </row>
    <row r="412" spans="1:25">
      <c r="A412" s="870"/>
      <c r="B412" s="803"/>
      <c r="C412" s="803"/>
      <c r="D412" s="803"/>
      <c r="E412" s="870"/>
      <c r="F412" s="870"/>
      <c r="G412" s="870"/>
      <c r="H412" s="870"/>
      <c r="I412" s="803"/>
      <c r="J412" s="803"/>
      <c r="K412" s="803"/>
      <c r="L412" s="870"/>
      <c r="M412" s="870"/>
      <c r="N412" s="870"/>
      <c r="O412" s="803"/>
      <c r="P412" s="803"/>
      <c r="Q412" s="803"/>
      <c r="R412" s="803"/>
      <c r="S412" s="870"/>
      <c r="T412" s="870"/>
      <c r="U412" s="871"/>
      <c r="V412" s="870"/>
      <c r="W412" s="872"/>
      <c r="X412" s="803"/>
      <c r="Y412" s="803"/>
    </row>
    <row r="413" spans="1:25">
      <c r="A413" s="870"/>
      <c r="B413" s="803"/>
      <c r="C413" s="803"/>
      <c r="D413" s="803"/>
      <c r="E413" s="870"/>
      <c r="F413" s="870"/>
      <c r="G413" s="870"/>
      <c r="H413" s="870"/>
      <c r="I413" s="803"/>
      <c r="J413" s="803"/>
      <c r="K413" s="803"/>
      <c r="L413" s="870"/>
      <c r="M413" s="870"/>
      <c r="N413" s="870"/>
      <c r="O413" s="803"/>
      <c r="P413" s="803"/>
      <c r="Q413" s="803"/>
      <c r="R413" s="803"/>
      <c r="S413" s="870"/>
      <c r="T413" s="870"/>
      <c r="U413" s="871"/>
      <c r="V413" s="870"/>
      <c r="W413" s="872"/>
      <c r="X413" s="803"/>
      <c r="Y413" s="803"/>
    </row>
    <row r="414" spans="1:25">
      <c r="A414" s="870"/>
      <c r="B414" s="803"/>
      <c r="C414" s="803"/>
      <c r="D414" s="803"/>
      <c r="E414" s="870"/>
      <c r="F414" s="870"/>
      <c r="G414" s="870"/>
      <c r="H414" s="870"/>
      <c r="I414" s="803"/>
      <c r="J414" s="803"/>
      <c r="K414" s="803"/>
      <c r="L414" s="870"/>
      <c r="M414" s="870"/>
      <c r="N414" s="870"/>
      <c r="O414" s="803"/>
      <c r="P414" s="803"/>
      <c r="Q414" s="803"/>
      <c r="R414" s="803"/>
      <c r="S414" s="870"/>
      <c r="T414" s="870"/>
      <c r="U414" s="871"/>
      <c r="V414" s="870"/>
      <c r="W414" s="872"/>
      <c r="X414" s="803"/>
      <c r="Y414" s="803"/>
    </row>
    <row r="415" spans="1:25">
      <c r="A415" s="870"/>
      <c r="B415" s="803"/>
      <c r="C415" s="803"/>
      <c r="D415" s="803"/>
      <c r="E415" s="870"/>
      <c r="F415" s="870"/>
      <c r="G415" s="870"/>
      <c r="H415" s="870"/>
      <c r="I415" s="803"/>
      <c r="J415" s="803"/>
      <c r="K415" s="803"/>
      <c r="L415" s="870"/>
      <c r="M415" s="870"/>
      <c r="N415" s="870"/>
      <c r="O415" s="803"/>
      <c r="P415" s="803"/>
      <c r="Q415" s="803"/>
      <c r="R415" s="803"/>
      <c r="S415" s="870"/>
      <c r="T415" s="870"/>
      <c r="U415" s="871"/>
      <c r="V415" s="870"/>
      <c r="W415" s="872"/>
      <c r="X415" s="803"/>
      <c r="Y415" s="803"/>
    </row>
    <row r="416" spans="1:25">
      <c r="A416" s="870"/>
      <c r="B416" s="803"/>
      <c r="C416" s="803"/>
      <c r="D416" s="803"/>
      <c r="E416" s="870"/>
      <c r="F416" s="870"/>
      <c r="G416" s="870"/>
      <c r="H416" s="870"/>
      <c r="I416" s="803"/>
      <c r="J416" s="803"/>
      <c r="K416" s="803"/>
      <c r="L416" s="870"/>
      <c r="M416" s="870"/>
      <c r="N416" s="870"/>
      <c r="O416" s="803"/>
      <c r="P416" s="803"/>
      <c r="Q416" s="803"/>
      <c r="R416" s="803"/>
      <c r="S416" s="870"/>
      <c r="T416" s="870"/>
      <c r="U416" s="871"/>
      <c r="V416" s="870"/>
      <c r="W416" s="872"/>
      <c r="X416" s="803"/>
      <c r="Y416" s="803"/>
    </row>
    <row r="417" spans="1:25">
      <c r="A417" s="870"/>
      <c r="B417" s="803"/>
      <c r="C417" s="803"/>
      <c r="D417" s="803"/>
      <c r="E417" s="870"/>
      <c r="F417" s="870"/>
      <c r="G417" s="870"/>
      <c r="H417" s="870"/>
      <c r="I417" s="803"/>
      <c r="J417" s="803"/>
      <c r="K417" s="803"/>
      <c r="L417" s="870"/>
      <c r="M417" s="870"/>
      <c r="N417" s="870"/>
      <c r="O417" s="803"/>
      <c r="P417" s="803"/>
      <c r="Q417" s="803"/>
      <c r="R417" s="803"/>
      <c r="S417" s="870"/>
      <c r="T417" s="870"/>
      <c r="U417" s="871"/>
      <c r="V417" s="870"/>
      <c r="W417" s="872"/>
      <c r="X417" s="803"/>
      <c r="Y417" s="803"/>
    </row>
    <row r="418" spans="1:25">
      <c r="A418" s="870"/>
      <c r="B418" s="803"/>
      <c r="C418" s="803"/>
      <c r="D418" s="803"/>
      <c r="E418" s="870"/>
      <c r="F418" s="870"/>
      <c r="G418" s="870"/>
      <c r="H418" s="870"/>
      <c r="I418" s="803"/>
      <c r="J418" s="803"/>
      <c r="K418" s="803"/>
      <c r="L418" s="870"/>
      <c r="M418" s="870"/>
      <c r="N418" s="870"/>
      <c r="O418" s="803"/>
      <c r="P418" s="803"/>
      <c r="Q418" s="803"/>
      <c r="R418" s="803"/>
      <c r="S418" s="870"/>
      <c r="T418" s="870"/>
      <c r="U418" s="871"/>
      <c r="V418" s="870"/>
      <c r="W418" s="872"/>
      <c r="X418" s="803"/>
      <c r="Y418" s="803"/>
    </row>
    <row r="419" spans="1:25">
      <c r="A419" s="870"/>
      <c r="B419" s="803"/>
      <c r="C419" s="803"/>
      <c r="D419" s="803"/>
      <c r="E419" s="870"/>
      <c r="F419" s="870"/>
      <c r="G419" s="870"/>
      <c r="H419" s="870"/>
      <c r="I419" s="803"/>
      <c r="J419" s="803"/>
      <c r="K419" s="803"/>
      <c r="L419" s="870"/>
      <c r="M419" s="870"/>
      <c r="N419" s="870"/>
      <c r="O419" s="803"/>
      <c r="P419" s="803"/>
      <c r="Q419" s="803"/>
      <c r="R419" s="803"/>
      <c r="S419" s="870"/>
      <c r="T419" s="870"/>
      <c r="U419" s="871"/>
      <c r="V419" s="870"/>
      <c r="W419" s="872"/>
      <c r="X419" s="803"/>
      <c r="Y419" s="803"/>
    </row>
    <row r="420" spans="1:25">
      <c r="A420" s="870"/>
      <c r="B420" s="803"/>
      <c r="C420" s="803"/>
      <c r="D420" s="803"/>
      <c r="E420" s="870"/>
      <c r="F420" s="870"/>
      <c r="G420" s="870"/>
      <c r="H420" s="870"/>
      <c r="I420" s="803"/>
      <c r="J420" s="803"/>
      <c r="K420" s="803"/>
      <c r="L420" s="870"/>
      <c r="M420" s="870"/>
      <c r="N420" s="870"/>
      <c r="O420" s="803"/>
      <c r="P420" s="803"/>
      <c r="Q420" s="803"/>
      <c r="R420" s="803"/>
      <c r="S420" s="870"/>
      <c r="T420" s="870"/>
      <c r="U420" s="871"/>
      <c r="V420" s="870"/>
      <c r="W420" s="872"/>
      <c r="X420" s="803"/>
      <c r="Y420" s="803"/>
    </row>
    <row r="421" spans="1:25">
      <c r="A421" s="870"/>
      <c r="B421" s="803"/>
      <c r="C421" s="803"/>
      <c r="D421" s="803"/>
      <c r="E421" s="870"/>
      <c r="F421" s="870"/>
      <c r="G421" s="870"/>
      <c r="H421" s="870"/>
      <c r="I421" s="803"/>
      <c r="J421" s="803"/>
      <c r="K421" s="803"/>
      <c r="L421" s="870"/>
      <c r="M421" s="870"/>
      <c r="N421" s="870"/>
      <c r="O421" s="803"/>
      <c r="P421" s="803"/>
      <c r="Q421" s="803"/>
      <c r="R421" s="803"/>
      <c r="S421" s="870"/>
      <c r="T421" s="870"/>
      <c r="U421" s="871"/>
      <c r="V421" s="870"/>
      <c r="W421" s="872"/>
      <c r="X421" s="803"/>
      <c r="Y421" s="803"/>
    </row>
    <row r="422" spans="1:25">
      <c r="A422" s="870"/>
      <c r="B422" s="803"/>
      <c r="C422" s="803"/>
      <c r="D422" s="803"/>
      <c r="E422" s="870"/>
      <c r="F422" s="870"/>
      <c r="G422" s="870"/>
      <c r="H422" s="870"/>
      <c r="I422" s="803"/>
      <c r="J422" s="803"/>
      <c r="K422" s="803"/>
      <c r="L422" s="870"/>
      <c r="M422" s="870"/>
      <c r="N422" s="870"/>
      <c r="O422" s="803"/>
      <c r="P422" s="803"/>
      <c r="Q422" s="803"/>
      <c r="R422" s="803"/>
      <c r="S422" s="870"/>
      <c r="T422" s="870"/>
      <c r="U422" s="871"/>
      <c r="V422" s="870"/>
      <c r="W422" s="872"/>
      <c r="X422" s="803"/>
      <c r="Y422" s="803"/>
    </row>
    <row r="423" spans="1:25">
      <c r="A423" s="870"/>
      <c r="B423" s="803"/>
      <c r="C423" s="803"/>
      <c r="D423" s="803"/>
      <c r="E423" s="870"/>
      <c r="F423" s="870"/>
      <c r="G423" s="870"/>
      <c r="H423" s="870"/>
      <c r="I423" s="803"/>
      <c r="J423" s="803"/>
      <c r="K423" s="803"/>
      <c r="L423" s="870"/>
      <c r="M423" s="870"/>
      <c r="N423" s="870"/>
      <c r="O423" s="803"/>
      <c r="P423" s="803"/>
      <c r="Q423" s="803"/>
      <c r="R423" s="803"/>
      <c r="S423" s="870"/>
      <c r="T423" s="870"/>
      <c r="U423" s="871"/>
      <c r="V423" s="870"/>
      <c r="W423" s="872"/>
      <c r="X423" s="803"/>
      <c r="Y423" s="803"/>
    </row>
    <row r="424" spans="1:25">
      <c r="A424" s="870"/>
      <c r="B424" s="803"/>
      <c r="C424" s="803"/>
      <c r="D424" s="803"/>
      <c r="E424" s="870"/>
      <c r="F424" s="870"/>
      <c r="G424" s="870"/>
      <c r="H424" s="870"/>
      <c r="I424" s="803"/>
      <c r="J424" s="803"/>
      <c r="K424" s="803"/>
      <c r="L424" s="870"/>
      <c r="M424" s="870"/>
      <c r="N424" s="870"/>
      <c r="O424" s="803"/>
      <c r="P424" s="803"/>
      <c r="Q424" s="803"/>
      <c r="R424" s="803"/>
      <c r="S424" s="870"/>
      <c r="T424" s="870"/>
      <c r="U424" s="871"/>
      <c r="V424" s="870"/>
      <c r="W424" s="872"/>
      <c r="X424" s="803"/>
      <c r="Y424" s="803"/>
    </row>
    <row r="425" spans="1:25">
      <c r="A425" s="870"/>
      <c r="B425" s="803"/>
      <c r="C425" s="803"/>
      <c r="D425" s="803"/>
      <c r="E425" s="870"/>
      <c r="F425" s="870"/>
      <c r="G425" s="870"/>
      <c r="H425" s="870"/>
      <c r="I425" s="803"/>
      <c r="J425" s="803"/>
      <c r="K425" s="803"/>
      <c r="L425" s="870"/>
      <c r="M425" s="870"/>
      <c r="N425" s="870"/>
      <c r="O425" s="803"/>
      <c r="P425" s="803"/>
      <c r="Q425" s="803"/>
      <c r="R425" s="803"/>
      <c r="S425" s="870"/>
      <c r="T425" s="870"/>
      <c r="U425" s="871"/>
      <c r="V425" s="870"/>
      <c r="W425" s="872"/>
      <c r="X425" s="803"/>
      <c r="Y425" s="803"/>
    </row>
    <row r="426" spans="1:25">
      <c r="A426" s="870"/>
      <c r="B426" s="803"/>
      <c r="C426" s="803"/>
      <c r="D426" s="803"/>
      <c r="E426" s="870"/>
      <c r="F426" s="870"/>
      <c r="G426" s="870"/>
      <c r="H426" s="870"/>
      <c r="I426" s="803"/>
      <c r="J426" s="803"/>
      <c r="K426" s="803"/>
      <c r="L426" s="870"/>
      <c r="M426" s="870"/>
      <c r="N426" s="870"/>
      <c r="O426" s="803"/>
      <c r="P426" s="803"/>
      <c r="Q426" s="803"/>
      <c r="R426" s="803"/>
      <c r="S426" s="870"/>
      <c r="T426" s="870"/>
      <c r="U426" s="871"/>
      <c r="V426" s="870"/>
      <c r="W426" s="872"/>
      <c r="X426" s="803"/>
      <c r="Y426" s="803"/>
    </row>
    <row r="427" spans="1:25">
      <c r="A427" s="870"/>
      <c r="B427" s="803"/>
      <c r="C427" s="803"/>
      <c r="D427" s="803"/>
      <c r="E427" s="870"/>
      <c r="F427" s="870"/>
      <c r="G427" s="870"/>
      <c r="H427" s="870"/>
      <c r="I427" s="803"/>
      <c r="J427" s="803"/>
      <c r="K427" s="803"/>
      <c r="L427" s="870"/>
      <c r="M427" s="870"/>
      <c r="N427" s="870"/>
      <c r="O427" s="803"/>
      <c r="P427" s="803"/>
      <c r="Q427" s="803"/>
      <c r="R427" s="803"/>
      <c r="S427" s="870"/>
      <c r="T427" s="870"/>
      <c r="U427" s="871"/>
      <c r="V427" s="870"/>
      <c r="W427" s="872"/>
      <c r="X427" s="803"/>
      <c r="Y427" s="803"/>
    </row>
    <row r="428" spans="1:25">
      <c r="A428" s="870"/>
      <c r="B428" s="803"/>
      <c r="C428" s="803"/>
      <c r="D428" s="803"/>
      <c r="E428" s="870"/>
      <c r="F428" s="870"/>
      <c r="G428" s="870"/>
      <c r="H428" s="870"/>
      <c r="I428" s="803"/>
      <c r="J428" s="803"/>
      <c r="K428" s="803"/>
      <c r="L428" s="870"/>
      <c r="M428" s="870"/>
      <c r="N428" s="870"/>
      <c r="O428" s="803"/>
      <c r="P428" s="803"/>
      <c r="Q428" s="803"/>
      <c r="R428" s="803"/>
      <c r="S428" s="870"/>
      <c r="T428" s="870"/>
      <c r="U428" s="871"/>
      <c r="V428" s="870"/>
      <c r="W428" s="872"/>
      <c r="X428" s="803"/>
      <c r="Y428" s="803"/>
    </row>
    <row r="429" spans="1:25">
      <c r="A429" s="870"/>
      <c r="B429" s="803"/>
      <c r="C429" s="803"/>
      <c r="D429" s="803"/>
      <c r="E429" s="870"/>
      <c r="F429" s="870"/>
      <c r="G429" s="870"/>
      <c r="H429" s="870"/>
      <c r="I429" s="803"/>
      <c r="J429" s="803"/>
      <c r="K429" s="803"/>
      <c r="L429" s="870"/>
      <c r="M429" s="870"/>
      <c r="N429" s="870"/>
      <c r="O429" s="803"/>
      <c r="P429" s="803"/>
      <c r="Q429" s="803"/>
      <c r="R429" s="803"/>
      <c r="S429" s="870"/>
      <c r="T429" s="870"/>
      <c r="U429" s="871"/>
      <c r="V429" s="870"/>
      <c r="W429" s="872"/>
      <c r="X429" s="803"/>
      <c r="Y429" s="803"/>
    </row>
    <row r="430" spans="1:25">
      <c r="A430" s="870"/>
      <c r="B430" s="803"/>
      <c r="C430" s="803"/>
      <c r="D430" s="803"/>
      <c r="E430" s="870"/>
      <c r="F430" s="870"/>
      <c r="G430" s="870"/>
      <c r="H430" s="870"/>
      <c r="I430" s="803"/>
      <c r="J430" s="803"/>
      <c r="K430" s="803"/>
      <c r="L430" s="870"/>
      <c r="M430" s="870"/>
      <c r="N430" s="870"/>
      <c r="O430" s="803"/>
      <c r="P430" s="803"/>
      <c r="Q430" s="803"/>
      <c r="R430" s="803"/>
      <c r="S430" s="870"/>
      <c r="T430" s="870"/>
      <c r="U430" s="871"/>
      <c r="V430" s="870"/>
      <c r="W430" s="872"/>
      <c r="X430" s="803"/>
      <c r="Y430" s="803"/>
    </row>
    <row r="431" spans="1:25">
      <c r="A431" s="870"/>
      <c r="B431" s="803"/>
      <c r="C431" s="803"/>
      <c r="D431" s="803"/>
      <c r="E431" s="870"/>
      <c r="F431" s="870"/>
      <c r="G431" s="870"/>
      <c r="H431" s="870"/>
      <c r="I431" s="803"/>
      <c r="J431" s="803"/>
      <c r="K431" s="803"/>
      <c r="L431" s="870"/>
      <c r="M431" s="870"/>
      <c r="N431" s="870"/>
      <c r="O431" s="803"/>
      <c r="P431" s="803"/>
      <c r="Q431" s="803"/>
      <c r="R431" s="803"/>
      <c r="S431" s="870"/>
      <c r="T431" s="870"/>
      <c r="U431" s="871"/>
      <c r="V431" s="870"/>
      <c r="W431" s="872"/>
      <c r="X431" s="803"/>
      <c r="Y431" s="803"/>
    </row>
    <row r="432" spans="1:25">
      <c r="A432" s="870"/>
      <c r="B432" s="803"/>
      <c r="C432" s="803"/>
      <c r="D432" s="803"/>
      <c r="E432" s="870"/>
      <c r="F432" s="870"/>
      <c r="G432" s="870"/>
      <c r="H432" s="870"/>
      <c r="I432" s="803"/>
      <c r="J432" s="803"/>
      <c r="K432" s="803"/>
      <c r="L432" s="870"/>
      <c r="M432" s="870"/>
      <c r="N432" s="870"/>
      <c r="O432" s="803"/>
      <c r="P432" s="803"/>
      <c r="Q432" s="803"/>
      <c r="R432" s="803"/>
      <c r="S432" s="870"/>
      <c r="T432" s="870"/>
      <c r="U432" s="871"/>
      <c r="V432" s="870"/>
      <c r="W432" s="872"/>
      <c r="X432" s="803"/>
      <c r="Y432" s="803"/>
    </row>
    <row r="433" spans="1:25">
      <c r="A433" s="870"/>
      <c r="B433" s="803"/>
      <c r="C433" s="803"/>
      <c r="D433" s="803"/>
      <c r="E433" s="870"/>
      <c r="F433" s="870"/>
      <c r="G433" s="870"/>
      <c r="H433" s="870"/>
      <c r="I433" s="803"/>
      <c r="J433" s="803"/>
      <c r="K433" s="803"/>
      <c r="L433" s="870"/>
      <c r="M433" s="870"/>
      <c r="N433" s="870"/>
      <c r="O433" s="803"/>
      <c r="P433" s="803"/>
      <c r="Q433" s="803"/>
      <c r="R433" s="803"/>
      <c r="S433" s="870"/>
      <c r="T433" s="870"/>
      <c r="U433" s="871"/>
      <c r="V433" s="870"/>
      <c r="W433" s="872"/>
      <c r="X433" s="803"/>
      <c r="Y433" s="803"/>
    </row>
    <row r="434" spans="1:25">
      <c r="A434" s="870"/>
      <c r="B434" s="803"/>
      <c r="C434" s="803"/>
      <c r="D434" s="803"/>
      <c r="E434" s="870"/>
      <c r="F434" s="870"/>
      <c r="G434" s="870"/>
      <c r="H434" s="870"/>
      <c r="I434" s="803"/>
      <c r="J434" s="803"/>
      <c r="K434" s="803"/>
      <c r="L434" s="870"/>
      <c r="M434" s="870"/>
      <c r="N434" s="870"/>
      <c r="O434" s="803"/>
      <c r="P434" s="803"/>
      <c r="Q434" s="803"/>
      <c r="R434" s="803"/>
      <c r="S434" s="870"/>
      <c r="T434" s="870"/>
      <c r="U434" s="871"/>
      <c r="V434" s="870"/>
      <c r="W434" s="872"/>
      <c r="X434" s="803"/>
      <c r="Y434" s="803"/>
    </row>
    <row r="435" spans="1:25">
      <c r="A435" s="870"/>
      <c r="B435" s="803"/>
      <c r="C435" s="803"/>
      <c r="D435" s="803"/>
      <c r="E435" s="870"/>
      <c r="F435" s="870"/>
      <c r="G435" s="870"/>
      <c r="H435" s="870"/>
      <c r="I435" s="803"/>
      <c r="J435" s="803"/>
      <c r="K435" s="803"/>
      <c r="L435" s="870"/>
      <c r="M435" s="870"/>
      <c r="N435" s="870"/>
      <c r="O435" s="803"/>
      <c r="P435" s="803"/>
      <c r="Q435" s="803"/>
      <c r="R435" s="803"/>
      <c r="S435" s="870"/>
      <c r="T435" s="870"/>
      <c r="U435" s="871"/>
      <c r="V435" s="870"/>
      <c r="W435" s="872"/>
      <c r="X435" s="803"/>
      <c r="Y435" s="803"/>
    </row>
    <row r="436" spans="1:25">
      <c r="A436" s="870"/>
      <c r="B436" s="803"/>
      <c r="C436" s="803"/>
      <c r="D436" s="803"/>
      <c r="E436" s="870"/>
      <c r="F436" s="870"/>
      <c r="G436" s="870"/>
      <c r="H436" s="870"/>
      <c r="I436" s="803"/>
      <c r="J436" s="803"/>
      <c r="K436" s="803"/>
      <c r="L436" s="870"/>
      <c r="M436" s="870"/>
      <c r="N436" s="870"/>
      <c r="O436" s="803"/>
      <c r="P436" s="803"/>
      <c r="Q436" s="803"/>
      <c r="R436" s="803"/>
      <c r="S436" s="870"/>
      <c r="T436" s="870"/>
      <c r="U436" s="871"/>
      <c r="V436" s="870"/>
      <c r="W436" s="872"/>
      <c r="X436" s="803"/>
      <c r="Y436" s="803"/>
    </row>
    <row r="437" spans="1:25">
      <c r="A437" s="870"/>
      <c r="B437" s="803"/>
      <c r="C437" s="803"/>
      <c r="D437" s="803"/>
      <c r="E437" s="870"/>
      <c r="F437" s="870"/>
      <c r="G437" s="870"/>
      <c r="H437" s="870"/>
      <c r="I437" s="803"/>
      <c r="J437" s="803"/>
      <c r="K437" s="803"/>
      <c r="L437" s="870"/>
      <c r="M437" s="870"/>
      <c r="N437" s="870"/>
      <c r="O437" s="803"/>
      <c r="P437" s="803"/>
      <c r="Q437" s="803"/>
      <c r="R437" s="803"/>
      <c r="S437" s="870"/>
      <c r="T437" s="870"/>
      <c r="U437" s="871"/>
      <c r="V437" s="870"/>
      <c r="W437" s="872"/>
      <c r="X437" s="803"/>
      <c r="Y437" s="803"/>
    </row>
    <row r="438" spans="1:25">
      <c r="A438" s="870"/>
      <c r="B438" s="803"/>
      <c r="C438" s="803"/>
      <c r="D438" s="803"/>
      <c r="E438" s="870"/>
      <c r="F438" s="870"/>
      <c r="G438" s="870"/>
      <c r="H438" s="870"/>
      <c r="I438" s="803"/>
      <c r="J438" s="803"/>
      <c r="K438" s="803"/>
      <c r="L438" s="870"/>
      <c r="M438" s="870"/>
      <c r="N438" s="870"/>
      <c r="O438" s="803"/>
      <c r="P438" s="803"/>
      <c r="Q438" s="803"/>
      <c r="R438" s="803"/>
      <c r="S438" s="870"/>
      <c r="T438" s="870"/>
      <c r="U438" s="871"/>
      <c r="V438" s="870"/>
      <c r="W438" s="872"/>
      <c r="X438" s="803"/>
      <c r="Y438" s="803"/>
    </row>
    <row r="439" spans="1:25">
      <c r="A439" s="870"/>
      <c r="B439" s="803"/>
      <c r="C439" s="803"/>
      <c r="D439" s="803"/>
      <c r="E439" s="870"/>
      <c r="F439" s="870"/>
      <c r="G439" s="870"/>
      <c r="H439" s="870"/>
      <c r="I439" s="803"/>
      <c r="J439" s="803"/>
      <c r="K439" s="803"/>
      <c r="L439" s="870"/>
      <c r="M439" s="870"/>
      <c r="N439" s="870"/>
      <c r="O439" s="803"/>
      <c r="P439" s="803"/>
      <c r="Q439" s="803"/>
      <c r="R439" s="803"/>
      <c r="S439" s="870"/>
      <c r="T439" s="870"/>
      <c r="U439" s="871"/>
      <c r="V439" s="870"/>
      <c r="W439" s="872"/>
      <c r="X439" s="803"/>
      <c r="Y439" s="803"/>
    </row>
    <row r="440" spans="1:25">
      <c r="A440" s="870"/>
      <c r="B440" s="803"/>
      <c r="C440" s="803"/>
      <c r="D440" s="803"/>
      <c r="E440" s="870"/>
      <c r="F440" s="870"/>
      <c r="G440" s="870"/>
      <c r="H440" s="870"/>
      <c r="I440" s="803"/>
      <c r="J440" s="803"/>
      <c r="K440" s="803"/>
      <c r="L440" s="870"/>
      <c r="M440" s="870"/>
      <c r="N440" s="870"/>
      <c r="O440" s="803"/>
      <c r="P440" s="803"/>
      <c r="Q440" s="803"/>
      <c r="R440" s="803"/>
      <c r="S440" s="870"/>
      <c r="T440" s="870"/>
      <c r="U440" s="871"/>
      <c r="V440" s="870"/>
      <c r="W440" s="872"/>
      <c r="X440" s="803"/>
      <c r="Y440" s="803"/>
    </row>
    <row r="441" spans="1:25">
      <c r="A441" s="870"/>
      <c r="B441" s="803"/>
      <c r="C441" s="803"/>
      <c r="D441" s="803"/>
      <c r="E441" s="870"/>
      <c r="F441" s="870"/>
      <c r="G441" s="870"/>
      <c r="H441" s="870"/>
      <c r="I441" s="803"/>
      <c r="J441" s="803"/>
      <c r="K441" s="803"/>
      <c r="L441" s="870"/>
      <c r="M441" s="870"/>
      <c r="N441" s="870"/>
      <c r="O441" s="803"/>
      <c r="P441" s="803"/>
      <c r="Q441" s="803"/>
      <c r="R441" s="803"/>
      <c r="S441" s="870"/>
      <c r="T441" s="870"/>
      <c r="U441" s="871"/>
      <c r="V441" s="870"/>
      <c r="W441" s="872"/>
      <c r="X441" s="803"/>
      <c r="Y441" s="803"/>
    </row>
    <row r="442" spans="1:25">
      <c r="A442" s="870"/>
      <c r="B442" s="803"/>
      <c r="C442" s="803"/>
      <c r="D442" s="803"/>
      <c r="E442" s="870"/>
      <c r="F442" s="870"/>
      <c r="G442" s="870"/>
      <c r="H442" s="870"/>
      <c r="I442" s="803"/>
      <c r="J442" s="803"/>
      <c r="K442" s="803"/>
      <c r="L442" s="870"/>
      <c r="M442" s="870"/>
      <c r="N442" s="870"/>
      <c r="O442" s="803"/>
      <c r="P442" s="803"/>
      <c r="Q442" s="803"/>
      <c r="R442" s="803"/>
      <c r="S442" s="870"/>
      <c r="T442" s="870"/>
      <c r="U442" s="871"/>
      <c r="V442" s="870"/>
      <c r="W442" s="872"/>
      <c r="X442" s="803"/>
      <c r="Y442" s="803"/>
    </row>
    <row r="443" spans="1:25">
      <c r="A443" s="870"/>
      <c r="B443" s="803"/>
      <c r="C443" s="803"/>
      <c r="D443" s="803"/>
      <c r="E443" s="870"/>
      <c r="F443" s="870"/>
      <c r="G443" s="870"/>
      <c r="H443" s="870"/>
      <c r="I443" s="803"/>
      <c r="J443" s="803"/>
      <c r="K443" s="803"/>
      <c r="L443" s="870"/>
      <c r="M443" s="870"/>
      <c r="N443" s="870"/>
      <c r="O443" s="803"/>
      <c r="P443" s="803"/>
      <c r="Q443" s="803"/>
      <c r="R443" s="803"/>
      <c r="S443" s="870"/>
      <c r="T443" s="870"/>
      <c r="U443" s="871"/>
      <c r="V443" s="870"/>
      <c r="W443" s="872"/>
      <c r="X443" s="803"/>
      <c r="Y443" s="803"/>
    </row>
    <row r="444" spans="1:25">
      <c r="A444" s="870"/>
      <c r="B444" s="803"/>
      <c r="C444" s="803"/>
      <c r="D444" s="803"/>
      <c r="E444" s="870"/>
      <c r="F444" s="870"/>
      <c r="G444" s="870"/>
      <c r="H444" s="870"/>
      <c r="I444" s="803"/>
      <c r="J444" s="803"/>
      <c r="K444" s="803"/>
      <c r="L444" s="870"/>
      <c r="M444" s="870"/>
      <c r="N444" s="870"/>
      <c r="O444" s="803"/>
      <c r="P444" s="803"/>
      <c r="Q444" s="803"/>
      <c r="R444" s="803"/>
      <c r="S444" s="870"/>
      <c r="T444" s="870"/>
      <c r="U444" s="871"/>
      <c r="V444" s="870"/>
      <c r="W444" s="872"/>
      <c r="X444" s="803"/>
      <c r="Y444" s="803"/>
    </row>
    <row r="445" spans="1:25">
      <c r="A445" s="870"/>
      <c r="B445" s="803"/>
      <c r="C445" s="803"/>
      <c r="D445" s="803"/>
      <c r="E445" s="870"/>
      <c r="F445" s="870"/>
      <c r="G445" s="870"/>
      <c r="H445" s="870"/>
      <c r="I445" s="803"/>
      <c r="J445" s="803"/>
      <c r="K445" s="803"/>
      <c r="L445" s="870"/>
      <c r="M445" s="870"/>
      <c r="N445" s="870"/>
      <c r="O445" s="803"/>
      <c r="P445" s="803"/>
      <c r="Q445" s="803"/>
      <c r="R445" s="803"/>
      <c r="S445" s="870"/>
      <c r="T445" s="870"/>
      <c r="U445" s="871"/>
      <c r="V445" s="870"/>
      <c r="W445" s="872"/>
      <c r="X445" s="803"/>
      <c r="Y445" s="803"/>
    </row>
    <row r="446" spans="1:25">
      <c r="A446" s="870"/>
      <c r="B446" s="803"/>
      <c r="C446" s="803"/>
      <c r="D446" s="803"/>
      <c r="E446" s="870"/>
      <c r="F446" s="870"/>
      <c r="G446" s="870"/>
      <c r="H446" s="870"/>
      <c r="I446" s="803"/>
      <c r="J446" s="803"/>
      <c r="K446" s="803"/>
      <c r="L446" s="870"/>
      <c r="M446" s="870"/>
      <c r="N446" s="870"/>
      <c r="O446" s="803"/>
      <c r="P446" s="803"/>
      <c r="Q446" s="803"/>
      <c r="R446" s="803"/>
      <c r="S446" s="870"/>
      <c r="T446" s="870"/>
      <c r="U446" s="871"/>
      <c r="V446" s="870"/>
      <c r="W446" s="872"/>
      <c r="X446" s="803"/>
      <c r="Y446" s="803"/>
    </row>
    <row r="447" spans="1:25">
      <c r="A447" s="870"/>
      <c r="B447" s="803"/>
      <c r="C447" s="803"/>
      <c r="D447" s="803"/>
      <c r="E447" s="870"/>
      <c r="F447" s="870"/>
      <c r="G447" s="870"/>
      <c r="H447" s="870"/>
      <c r="I447" s="803"/>
      <c r="J447" s="803"/>
      <c r="K447" s="803"/>
      <c r="L447" s="870"/>
      <c r="M447" s="870"/>
      <c r="N447" s="870"/>
      <c r="O447" s="803"/>
      <c r="P447" s="803"/>
      <c r="Q447" s="803"/>
      <c r="R447" s="803"/>
      <c r="S447" s="870"/>
      <c r="T447" s="870"/>
      <c r="U447" s="871"/>
      <c r="V447" s="870"/>
      <c r="W447" s="872"/>
      <c r="X447" s="803"/>
      <c r="Y447" s="803"/>
    </row>
    <row r="448" spans="1:25">
      <c r="A448" s="870"/>
      <c r="B448" s="803"/>
      <c r="C448" s="803"/>
      <c r="D448" s="803"/>
      <c r="E448" s="870"/>
      <c r="F448" s="870"/>
      <c r="G448" s="870"/>
      <c r="H448" s="870"/>
      <c r="I448" s="803"/>
      <c r="J448" s="803"/>
      <c r="K448" s="803"/>
      <c r="L448" s="870"/>
      <c r="M448" s="870"/>
      <c r="N448" s="870"/>
      <c r="O448" s="803"/>
      <c r="P448" s="803"/>
      <c r="Q448" s="803"/>
      <c r="R448" s="803"/>
      <c r="S448" s="870"/>
      <c r="T448" s="870"/>
      <c r="U448" s="871"/>
      <c r="V448" s="870"/>
      <c r="W448" s="872"/>
      <c r="X448" s="803"/>
      <c r="Y448" s="803"/>
    </row>
    <row r="449" spans="1:25">
      <c r="A449" s="870"/>
      <c r="B449" s="803"/>
      <c r="C449" s="803"/>
      <c r="D449" s="803"/>
      <c r="E449" s="870"/>
      <c r="F449" s="870"/>
      <c r="G449" s="870"/>
      <c r="H449" s="870"/>
      <c r="I449" s="803"/>
      <c r="J449" s="803"/>
      <c r="K449" s="803"/>
      <c r="L449" s="870"/>
      <c r="M449" s="870"/>
      <c r="N449" s="870"/>
      <c r="O449" s="803"/>
      <c r="P449" s="803"/>
      <c r="Q449" s="803"/>
      <c r="R449" s="803"/>
      <c r="S449" s="870"/>
      <c r="T449" s="870"/>
      <c r="U449" s="871"/>
      <c r="V449" s="870"/>
      <c r="W449" s="872"/>
      <c r="X449" s="803"/>
      <c r="Y449" s="803"/>
    </row>
    <row r="450" spans="1:25">
      <c r="A450" s="870"/>
      <c r="B450" s="803"/>
      <c r="C450" s="803"/>
      <c r="D450" s="803"/>
      <c r="E450" s="870"/>
      <c r="F450" s="870"/>
      <c r="G450" s="870"/>
      <c r="H450" s="870"/>
      <c r="I450" s="803"/>
      <c r="J450" s="803"/>
      <c r="K450" s="803"/>
      <c r="L450" s="870"/>
      <c r="M450" s="870"/>
      <c r="N450" s="870"/>
      <c r="O450" s="803"/>
      <c r="P450" s="803"/>
      <c r="Q450" s="803"/>
      <c r="R450" s="803"/>
      <c r="S450" s="870"/>
      <c r="T450" s="870"/>
      <c r="U450" s="871"/>
      <c r="V450" s="870"/>
      <c r="W450" s="872"/>
      <c r="X450" s="803"/>
      <c r="Y450" s="803"/>
    </row>
    <row r="451" spans="1:25">
      <c r="A451" s="870"/>
      <c r="B451" s="803"/>
      <c r="C451" s="803"/>
      <c r="D451" s="803"/>
      <c r="E451" s="870"/>
      <c r="F451" s="870"/>
      <c r="G451" s="870"/>
      <c r="H451" s="870"/>
      <c r="I451" s="803"/>
      <c r="J451" s="803"/>
      <c r="K451" s="803"/>
      <c r="L451" s="870"/>
      <c r="M451" s="870"/>
      <c r="N451" s="870"/>
      <c r="O451" s="803"/>
      <c r="P451" s="803"/>
      <c r="Q451" s="803"/>
      <c r="R451" s="803"/>
      <c r="S451" s="870"/>
      <c r="T451" s="870"/>
      <c r="U451" s="871"/>
      <c r="V451" s="870"/>
      <c r="W451" s="872"/>
      <c r="X451" s="803"/>
      <c r="Y451" s="803"/>
    </row>
    <row r="452" spans="1:25">
      <c r="A452" s="870"/>
      <c r="B452" s="803"/>
      <c r="C452" s="803"/>
      <c r="D452" s="803"/>
      <c r="E452" s="870"/>
      <c r="F452" s="870"/>
      <c r="G452" s="870"/>
      <c r="H452" s="870"/>
      <c r="I452" s="803"/>
      <c r="J452" s="803"/>
      <c r="K452" s="803"/>
      <c r="L452" s="870"/>
      <c r="M452" s="870"/>
      <c r="N452" s="870"/>
      <c r="O452" s="803"/>
      <c r="P452" s="803"/>
      <c r="Q452" s="803"/>
      <c r="R452" s="803"/>
      <c r="S452" s="870"/>
      <c r="T452" s="870"/>
      <c r="U452" s="871"/>
      <c r="V452" s="870"/>
      <c r="W452" s="872"/>
      <c r="X452" s="803"/>
      <c r="Y452" s="803"/>
    </row>
    <row r="453" spans="1:25">
      <c r="A453" s="870"/>
      <c r="B453" s="803"/>
      <c r="C453" s="803"/>
      <c r="D453" s="803"/>
      <c r="E453" s="870"/>
      <c r="F453" s="870"/>
      <c r="G453" s="870"/>
      <c r="H453" s="870"/>
      <c r="I453" s="803"/>
      <c r="J453" s="803"/>
      <c r="K453" s="803"/>
      <c r="L453" s="870"/>
      <c r="M453" s="870"/>
      <c r="N453" s="870"/>
      <c r="O453" s="803"/>
      <c r="P453" s="803"/>
      <c r="Q453" s="803"/>
      <c r="R453" s="803"/>
      <c r="S453" s="870"/>
      <c r="T453" s="870"/>
      <c r="U453" s="871"/>
      <c r="V453" s="870"/>
      <c r="W453" s="872"/>
      <c r="X453" s="803"/>
      <c r="Y453" s="803"/>
    </row>
    <row r="454" spans="1:25">
      <c r="A454" s="870"/>
      <c r="B454" s="803"/>
      <c r="C454" s="803"/>
      <c r="D454" s="803"/>
      <c r="E454" s="870"/>
      <c r="F454" s="870"/>
      <c r="G454" s="870"/>
      <c r="H454" s="870"/>
      <c r="I454" s="803"/>
      <c r="J454" s="803"/>
      <c r="K454" s="803"/>
      <c r="L454" s="870"/>
      <c r="M454" s="870"/>
      <c r="N454" s="870"/>
      <c r="O454" s="803"/>
      <c r="P454" s="803"/>
      <c r="Q454" s="803"/>
      <c r="R454" s="803"/>
      <c r="S454" s="870"/>
      <c r="T454" s="870"/>
      <c r="U454" s="871"/>
      <c r="V454" s="870"/>
      <c r="W454" s="872"/>
      <c r="X454" s="803"/>
      <c r="Y454" s="803"/>
    </row>
    <row r="455" spans="1:25">
      <c r="A455" s="870"/>
      <c r="B455" s="803"/>
      <c r="C455" s="803"/>
      <c r="D455" s="803"/>
      <c r="E455" s="870"/>
      <c r="F455" s="870"/>
      <c r="G455" s="870"/>
      <c r="H455" s="870"/>
      <c r="I455" s="803"/>
      <c r="J455" s="803"/>
      <c r="K455" s="803"/>
      <c r="L455" s="870"/>
      <c r="M455" s="870"/>
      <c r="N455" s="870"/>
      <c r="O455" s="803"/>
      <c r="P455" s="803"/>
      <c r="Q455" s="803"/>
      <c r="R455" s="803"/>
      <c r="S455" s="870"/>
      <c r="T455" s="870"/>
      <c r="U455" s="871"/>
      <c r="V455" s="870"/>
      <c r="W455" s="872"/>
      <c r="X455" s="803"/>
      <c r="Y455" s="803"/>
    </row>
    <row r="456" spans="1:25">
      <c r="A456" s="870"/>
      <c r="B456" s="803"/>
      <c r="C456" s="803"/>
      <c r="D456" s="803"/>
      <c r="E456" s="870"/>
      <c r="F456" s="870"/>
      <c r="G456" s="870"/>
      <c r="H456" s="870"/>
      <c r="I456" s="803"/>
      <c r="J456" s="803"/>
      <c r="K456" s="803"/>
      <c r="L456" s="870"/>
      <c r="M456" s="870"/>
      <c r="N456" s="870"/>
      <c r="O456" s="803"/>
      <c r="P456" s="803"/>
      <c r="Q456" s="803"/>
      <c r="R456" s="803"/>
      <c r="S456" s="870"/>
      <c r="T456" s="870"/>
      <c r="U456" s="871"/>
      <c r="V456" s="870"/>
      <c r="W456" s="872"/>
      <c r="X456" s="803"/>
      <c r="Y456" s="803"/>
    </row>
    <row r="457" spans="1:25">
      <c r="A457" s="870"/>
      <c r="B457" s="803"/>
      <c r="C457" s="803"/>
      <c r="D457" s="803"/>
      <c r="E457" s="870"/>
      <c r="F457" s="870"/>
      <c r="G457" s="870"/>
      <c r="H457" s="870"/>
      <c r="I457" s="803"/>
      <c r="J457" s="803"/>
      <c r="K457" s="803"/>
      <c r="L457" s="870"/>
      <c r="M457" s="870"/>
      <c r="N457" s="870"/>
      <c r="O457" s="803"/>
      <c r="P457" s="803"/>
      <c r="Q457" s="803"/>
      <c r="R457" s="803"/>
      <c r="S457" s="870"/>
      <c r="T457" s="870"/>
      <c r="U457" s="871"/>
      <c r="V457" s="870"/>
      <c r="W457" s="872"/>
      <c r="X457" s="803"/>
      <c r="Y457" s="803"/>
    </row>
    <row r="458" spans="1:25">
      <c r="A458" s="870"/>
      <c r="B458" s="803"/>
      <c r="C458" s="803"/>
      <c r="D458" s="803"/>
      <c r="E458" s="870"/>
      <c r="F458" s="870"/>
      <c r="G458" s="870"/>
      <c r="H458" s="870"/>
      <c r="I458" s="803"/>
      <c r="J458" s="803"/>
      <c r="K458" s="803"/>
      <c r="L458" s="870"/>
      <c r="M458" s="870"/>
      <c r="N458" s="870"/>
      <c r="O458" s="803"/>
      <c r="P458" s="803"/>
      <c r="Q458" s="803"/>
      <c r="R458" s="803"/>
      <c r="S458" s="870"/>
      <c r="T458" s="870"/>
      <c r="U458" s="871"/>
      <c r="V458" s="870"/>
      <c r="W458" s="872"/>
      <c r="X458" s="803"/>
      <c r="Y458" s="803"/>
    </row>
    <row r="459" spans="1:25">
      <c r="A459" s="870"/>
      <c r="B459" s="803"/>
      <c r="C459" s="803"/>
      <c r="D459" s="803"/>
      <c r="E459" s="870"/>
      <c r="F459" s="870"/>
      <c r="G459" s="870"/>
      <c r="H459" s="870"/>
      <c r="I459" s="803"/>
      <c r="J459" s="803"/>
      <c r="K459" s="803"/>
      <c r="L459" s="870"/>
      <c r="M459" s="870"/>
      <c r="N459" s="870"/>
      <c r="O459" s="803"/>
      <c r="P459" s="803"/>
      <c r="Q459" s="803"/>
      <c r="R459" s="803"/>
      <c r="S459" s="870"/>
      <c r="T459" s="870"/>
      <c r="U459" s="871"/>
      <c r="V459" s="870"/>
      <c r="W459" s="872"/>
      <c r="X459" s="803"/>
      <c r="Y459" s="803"/>
    </row>
    <row r="460" spans="1:25">
      <c r="A460" s="870"/>
      <c r="B460" s="803"/>
      <c r="C460" s="803"/>
      <c r="D460" s="803"/>
      <c r="E460" s="870"/>
      <c r="F460" s="870"/>
      <c r="G460" s="870"/>
      <c r="H460" s="870"/>
      <c r="I460" s="803"/>
      <c r="J460" s="803"/>
      <c r="K460" s="803"/>
      <c r="L460" s="870"/>
      <c r="M460" s="870"/>
      <c r="N460" s="870"/>
      <c r="O460" s="803"/>
      <c r="P460" s="803"/>
      <c r="Q460" s="803"/>
      <c r="R460" s="803"/>
      <c r="S460" s="870"/>
      <c r="T460" s="870"/>
      <c r="U460" s="871"/>
      <c r="V460" s="870"/>
      <c r="W460" s="872"/>
      <c r="X460" s="803"/>
      <c r="Y460" s="803"/>
    </row>
    <row r="461" spans="1:25">
      <c r="A461" s="870"/>
      <c r="B461" s="803"/>
      <c r="C461" s="803"/>
      <c r="D461" s="803"/>
      <c r="E461" s="870"/>
      <c r="F461" s="870"/>
      <c r="G461" s="870"/>
      <c r="H461" s="870"/>
      <c r="I461" s="803"/>
      <c r="J461" s="803"/>
      <c r="K461" s="803"/>
      <c r="L461" s="870"/>
      <c r="M461" s="870"/>
      <c r="N461" s="870"/>
      <c r="O461" s="803"/>
      <c r="P461" s="803"/>
      <c r="Q461" s="803"/>
      <c r="R461" s="803"/>
      <c r="S461" s="870"/>
      <c r="T461" s="870"/>
      <c r="U461" s="871"/>
      <c r="V461" s="870"/>
      <c r="W461" s="872"/>
      <c r="X461" s="803"/>
      <c r="Y461" s="803"/>
    </row>
    <row r="462" spans="1:25">
      <c r="A462" s="870"/>
      <c r="B462" s="803"/>
      <c r="C462" s="803"/>
      <c r="D462" s="803"/>
      <c r="E462" s="870"/>
      <c r="F462" s="870"/>
      <c r="G462" s="870"/>
      <c r="H462" s="870"/>
      <c r="I462" s="803"/>
      <c r="J462" s="803"/>
      <c r="K462" s="803"/>
      <c r="L462" s="870"/>
      <c r="M462" s="870"/>
      <c r="N462" s="870"/>
      <c r="O462" s="803"/>
      <c r="P462" s="803"/>
      <c r="Q462" s="803"/>
      <c r="R462" s="803"/>
      <c r="S462" s="870"/>
      <c r="T462" s="870"/>
      <c r="U462" s="871"/>
      <c r="V462" s="870"/>
      <c r="W462" s="872"/>
      <c r="X462" s="803"/>
      <c r="Y462" s="803"/>
    </row>
    <row r="463" spans="1:25">
      <c r="A463" s="870"/>
      <c r="B463" s="803"/>
      <c r="C463" s="803"/>
      <c r="D463" s="803"/>
      <c r="E463" s="870"/>
      <c r="F463" s="870"/>
      <c r="G463" s="870"/>
      <c r="H463" s="870"/>
      <c r="I463" s="803"/>
      <c r="J463" s="803"/>
      <c r="K463" s="803"/>
      <c r="L463" s="870"/>
      <c r="M463" s="870"/>
      <c r="N463" s="870"/>
      <c r="O463" s="803"/>
      <c r="P463" s="803"/>
      <c r="Q463" s="803"/>
      <c r="R463" s="803"/>
      <c r="S463" s="870"/>
      <c r="T463" s="870"/>
      <c r="U463" s="871"/>
      <c r="V463" s="870"/>
      <c r="W463" s="872"/>
      <c r="X463" s="803"/>
      <c r="Y463" s="803"/>
    </row>
    <row r="464" spans="1:25">
      <c r="A464" s="870"/>
      <c r="B464" s="803"/>
      <c r="C464" s="803"/>
      <c r="D464" s="803"/>
      <c r="E464" s="870"/>
      <c r="F464" s="870"/>
      <c r="G464" s="870"/>
      <c r="H464" s="870"/>
      <c r="I464" s="803"/>
      <c r="J464" s="803"/>
      <c r="K464" s="803"/>
      <c r="L464" s="870"/>
      <c r="M464" s="870"/>
      <c r="N464" s="870"/>
      <c r="O464" s="803"/>
      <c r="P464" s="803"/>
      <c r="Q464" s="803"/>
      <c r="R464" s="803"/>
      <c r="S464" s="870"/>
      <c r="T464" s="870"/>
      <c r="U464" s="871"/>
      <c r="V464" s="870"/>
      <c r="W464" s="872"/>
      <c r="X464" s="803"/>
      <c r="Y464" s="803"/>
    </row>
    <row r="465" spans="1:25">
      <c r="A465" s="870"/>
      <c r="B465" s="803"/>
      <c r="C465" s="803"/>
      <c r="D465" s="803"/>
      <c r="E465" s="870"/>
      <c r="F465" s="870"/>
      <c r="G465" s="870"/>
      <c r="H465" s="870"/>
      <c r="I465" s="803"/>
      <c r="J465" s="803"/>
      <c r="K465" s="803"/>
      <c r="L465" s="870"/>
      <c r="M465" s="870"/>
      <c r="N465" s="870"/>
      <c r="O465" s="803"/>
      <c r="P465" s="803"/>
      <c r="Q465" s="803"/>
      <c r="R465" s="803"/>
      <c r="S465" s="870"/>
      <c r="T465" s="870"/>
      <c r="U465" s="871"/>
      <c r="V465" s="870"/>
      <c r="W465" s="872"/>
      <c r="X465" s="803"/>
      <c r="Y465" s="803"/>
    </row>
    <row r="466" spans="1:25">
      <c r="A466" s="870"/>
      <c r="B466" s="803"/>
      <c r="C466" s="803"/>
      <c r="D466" s="803"/>
      <c r="E466" s="870"/>
      <c r="F466" s="870"/>
      <c r="G466" s="870"/>
      <c r="H466" s="870"/>
      <c r="I466" s="803"/>
      <c r="J466" s="803"/>
      <c r="K466" s="803"/>
      <c r="L466" s="870"/>
      <c r="M466" s="870"/>
      <c r="N466" s="870"/>
      <c r="O466" s="803"/>
      <c r="P466" s="803"/>
      <c r="Q466" s="803"/>
      <c r="R466" s="803"/>
      <c r="S466" s="870"/>
      <c r="T466" s="870"/>
      <c r="U466" s="871"/>
      <c r="V466" s="870"/>
      <c r="W466" s="872"/>
      <c r="X466" s="803"/>
      <c r="Y466" s="803"/>
    </row>
    <row r="467" spans="1:25">
      <c r="A467" s="870"/>
      <c r="B467" s="803"/>
      <c r="C467" s="803"/>
      <c r="D467" s="803"/>
      <c r="E467" s="870"/>
      <c r="F467" s="870"/>
      <c r="G467" s="870"/>
      <c r="H467" s="870"/>
      <c r="I467" s="803"/>
      <c r="J467" s="803"/>
      <c r="K467" s="803"/>
      <c r="L467" s="870"/>
      <c r="M467" s="870"/>
      <c r="N467" s="870"/>
      <c r="O467" s="803"/>
      <c r="P467" s="803"/>
      <c r="Q467" s="803"/>
      <c r="R467" s="803"/>
      <c r="S467" s="870"/>
      <c r="T467" s="870"/>
      <c r="U467" s="871"/>
      <c r="V467" s="870"/>
      <c r="W467" s="872"/>
      <c r="X467" s="803"/>
      <c r="Y467" s="803"/>
    </row>
    <row r="468" spans="1:25">
      <c r="A468" s="870"/>
      <c r="B468" s="803"/>
      <c r="C468" s="803"/>
      <c r="D468" s="803"/>
      <c r="E468" s="870"/>
      <c r="F468" s="870"/>
      <c r="G468" s="870"/>
      <c r="H468" s="870"/>
      <c r="I468" s="803"/>
      <c r="J468" s="803"/>
      <c r="K468" s="803"/>
      <c r="L468" s="870"/>
      <c r="M468" s="870"/>
      <c r="N468" s="870"/>
      <c r="O468" s="803"/>
      <c r="P468" s="803"/>
      <c r="Q468" s="803"/>
      <c r="R468" s="803"/>
      <c r="S468" s="870"/>
      <c r="T468" s="870"/>
      <c r="U468" s="871"/>
      <c r="V468" s="870"/>
      <c r="W468" s="872"/>
      <c r="X468" s="803"/>
      <c r="Y468" s="803"/>
    </row>
    <row r="469" spans="1:25">
      <c r="A469" s="870"/>
      <c r="B469" s="803"/>
      <c r="C469" s="803"/>
      <c r="D469" s="803"/>
      <c r="E469" s="870"/>
      <c r="F469" s="870"/>
      <c r="G469" s="870"/>
      <c r="H469" s="870"/>
      <c r="I469" s="803"/>
      <c r="J469" s="803"/>
      <c r="K469" s="803"/>
      <c r="L469" s="870"/>
      <c r="M469" s="870"/>
      <c r="N469" s="870"/>
      <c r="O469" s="803"/>
      <c r="P469" s="803"/>
      <c r="Q469" s="803"/>
      <c r="R469" s="803"/>
      <c r="S469" s="870"/>
      <c r="T469" s="870"/>
      <c r="U469" s="871"/>
      <c r="V469" s="870"/>
      <c r="W469" s="872"/>
      <c r="X469" s="803"/>
      <c r="Y469" s="803"/>
    </row>
    <row r="470" spans="1:25">
      <c r="A470" s="870"/>
      <c r="B470" s="803"/>
      <c r="C470" s="803"/>
      <c r="D470" s="803"/>
      <c r="E470" s="870"/>
      <c r="F470" s="870"/>
      <c r="G470" s="870"/>
      <c r="H470" s="870"/>
      <c r="I470" s="803"/>
      <c r="J470" s="803"/>
      <c r="K470" s="803"/>
      <c r="L470" s="870"/>
      <c r="M470" s="870"/>
      <c r="N470" s="870"/>
      <c r="O470" s="803"/>
      <c r="P470" s="803"/>
      <c r="Q470" s="803"/>
      <c r="R470" s="803"/>
      <c r="S470" s="870"/>
      <c r="T470" s="870"/>
      <c r="U470" s="871"/>
      <c r="V470" s="870"/>
      <c r="W470" s="872"/>
      <c r="X470" s="803"/>
      <c r="Y470" s="803"/>
    </row>
    <row r="471" spans="1:25">
      <c r="A471" s="870"/>
      <c r="B471" s="803"/>
      <c r="C471" s="803"/>
      <c r="D471" s="803"/>
      <c r="E471" s="870"/>
      <c r="F471" s="870"/>
      <c r="G471" s="870"/>
      <c r="H471" s="870"/>
      <c r="I471" s="803"/>
      <c r="J471" s="803"/>
      <c r="K471" s="803"/>
      <c r="L471" s="870"/>
      <c r="M471" s="870"/>
      <c r="N471" s="870"/>
      <c r="O471" s="803"/>
      <c r="P471" s="803"/>
      <c r="Q471" s="803"/>
      <c r="R471" s="803"/>
      <c r="S471" s="870"/>
      <c r="T471" s="870"/>
      <c r="U471" s="871"/>
      <c r="V471" s="870"/>
      <c r="W471" s="872"/>
      <c r="X471" s="803"/>
      <c r="Y471" s="803"/>
    </row>
    <row r="472" spans="1:25">
      <c r="A472" s="870"/>
      <c r="B472" s="803"/>
      <c r="C472" s="803"/>
      <c r="D472" s="803"/>
      <c r="E472" s="870"/>
      <c r="F472" s="870"/>
      <c r="G472" s="870"/>
      <c r="H472" s="870"/>
      <c r="I472" s="803"/>
      <c r="J472" s="803"/>
      <c r="K472" s="803"/>
      <c r="L472" s="870"/>
      <c r="M472" s="870"/>
      <c r="N472" s="870"/>
      <c r="O472" s="803"/>
      <c r="P472" s="803"/>
      <c r="Q472" s="803"/>
      <c r="R472" s="803"/>
      <c r="S472" s="870"/>
      <c r="T472" s="870"/>
      <c r="U472" s="871"/>
      <c r="V472" s="870"/>
      <c r="W472" s="872"/>
      <c r="X472" s="803"/>
      <c r="Y472" s="803"/>
    </row>
    <row r="473" spans="1:25">
      <c r="A473" s="870"/>
      <c r="B473" s="803"/>
      <c r="C473" s="803"/>
      <c r="D473" s="803"/>
      <c r="E473" s="870"/>
      <c r="F473" s="870"/>
      <c r="G473" s="870"/>
      <c r="H473" s="870"/>
      <c r="I473" s="803"/>
      <c r="J473" s="803"/>
      <c r="K473" s="803"/>
      <c r="L473" s="870"/>
      <c r="M473" s="870"/>
      <c r="N473" s="870"/>
      <c r="O473" s="803"/>
      <c r="P473" s="803"/>
      <c r="Q473" s="803"/>
      <c r="R473" s="803"/>
      <c r="S473" s="870"/>
      <c r="T473" s="870"/>
      <c r="U473" s="871"/>
      <c r="V473" s="870"/>
      <c r="W473" s="872"/>
      <c r="X473" s="803"/>
      <c r="Y473" s="803"/>
    </row>
    <row r="474" spans="1:25">
      <c r="A474" s="870"/>
      <c r="B474" s="803"/>
      <c r="C474" s="803"/>
      <c r="D474" s="803"/>
      <c r="E474" s="870"/>
      <c r="F474" s="870"/>
      <c r="G474" s="870"/>
      <c r="H474" s="870"/>
      <c r="I474" s="803"/>
      <c r="J474" s="803"/>
      <c r="K474" s="803"/>
      <c r="L474" s="870"/>
      <c r="M474" s="870"/>
      <c r="N474" s="870"/>
      <c r="O474" s="803"/>
      <c r="P474" s="803"/>
      <c r="Q474" s="803"/>
      <c r="R474" s="803"/>
      <c r="S474" s="870"/>
      <c r="T474" s="870"/>
      <c r="U474" s="871"/>
      <c r="V474" s="870"/>
      <c r="W474" s="872"/>
      <c r="X474" s="803"/>
      <c r="Y474" s="803"/>
    </row>
    <row r="475" spans="1:25">
      <c r="A475" s="870"/>
      <c r="B475" s="803"/>
      <c r="C475" s="803"/>
      <c r="D475" s="803"/>
      <c r="E475" s="870"/>
      <c r="F475" s="870"/>
      <c r="G475" s="870"/>
      <c r="H475" s="870"/>
      <c r="I475" s="803"/>
      <c r="J475" s="803"/>
      <c r="K475" s="803"/>
      <c r="L475" s="870"/>
      <c r="M475" s="870"/>
      <c r="N475" s="870"/>
      <c r="O475" s="803"/>
      <c r="P475" s="803"/>
      <c r="Q475" s="803"/>
      <c r="R475" s="803"/>
      <c r="S475" s="870"/>
      <c r="T475" s="870"/>
      <c r="U475" s="871"/>
      <c r="V475" s="870"/>
      <c r="W475" s="872"/>
      <c r="X475" s="803"/>
      <c r="Y475" s="803"/>
    </row>
    <row r="476" spans="1:25">
      <c r="A476" s="870"/>
      <c r="B476" s="803"/>
      <c r="C476" s="803"/>
      <c r="D476" s="803"/>
      <c r="E476" s="870"/>
      <c r="F476" s="870"/>
      <c r="G476" s="870"/>
      <c r="H476" s="870"/>
      <c r="I476" s="803"/>
      <c r="J476" s="803"/>
      <c r="K476" s="803"/>
      <c r="L476" s="870"/>
      <c r="M476" s="870"/>
      <c r="N476" s="870"/>
      <c r="O476" s="803"/>
      <c r="P476" s="803"/>
      <c r="Q476" s="803"/>
      <c r="R476" s="803"/>
      <c r="S476" s="870"/>
      <c r="T476" s="870"/>
      <c r="U476" s="871"/>
      <c r="V476" s="870"/>
      <c r="W476" s="872"/>
      <c r="X476" s="803"/>
      <c r="Y476" s="803"/>
    </row>
    <row r="477" spans="1:25">
      <c r="A477" s="870"/>
      <c r="B477" s="803"/>
      <c r="C477" s="803"/>
      <c r="D477" s="803"/>
      <c r="E477" s="870"/>
      <c r="F477" s="870"/>
      <c r="G477" s="870"/>
      <c r="H477" s="870"/>
      <c r="I477" s="803"/>
      <c r="J477" s="803"/>
      <c r="K477" s="803"/>
      <c r="L477" s="870"/>
      <c r="M477" s="870"/>
      <c r="N477" s="870"/>
      <c r="O477" s="803"/>
      <c r="P477" s="803"/>
      <c r="Q477" s="803"/>
      <c r="R477" s="803"/>
      <c r="S477" s="870"/>
      <c r="T477" s="870"/>
      <c r="U477" s="871"/>
      <c r="V477" s="870"/>
      <c r="W477" s="872"/>
      <c r="X477" s="803"/>
      <c r="Y477" s="803"/>
    </row>
    <row r="478" spans="1:25">
      <c r="A478" s="870"/>
      <c r="B478" s="803"/>
      <c r="C478" s="803"/>
      <c r="D478" s="803"/>
      <c r="E478" s="870"/>
      <c r="F478" s="870"/>
      <c r="G478" s="870"/>
      <c r="H478" s="870"/>
      <c r="I478" s="803"/>
      <c r="J478" s="803"/>
      <c r="K478" s="803"/>
      <c r="L478" s="870"/>
      <c r="M478" s="870"/>
      <c r="N478" s="870"/>
      <c r="O478" s="803"/>
      <c r="P478" s="803"/>
      <c r="Q478" s="803"/>
      <c r="R478" s="803"/>
      <c r="S478" s="870"/>
      <c r="T478" s="870"/>
      <c r="U478" s="871"/>
      <c r="V478" s="870"/>
      <c r="W478" s="872"/>
      <c r="X478" s="803"/>
      <c r="Y478" s="803"/>
    </row>
    <row r="479" spans="1:25">
      <c r="A479" s="870"/>
      <c r="B479" s="803"/>
      <c r="C479" s="803"/>
      <c r="D479" s="803"/>
      <c r="E479" s="870"/>
      <c r="F479" s="870"/>
      <c r="G479" s="870"/>
      <c r="H479" s="870"/>
      <c r="I479" s="803"/>
      <c r="J479" s="803"/>
      <c r="K479" s="803"/>
      <c r="L479" s="870"/>
      <c r="M479" s="870"/>
      <c r="N479" s="870"/>
      <c r="O479" s="803"/>
      <c r="P479" s="803"/>
      <c r="Q479" s="803"/>
      <c r="R479" s="803"/>
      <c r="S479" s="870"/>
      <c r="T479" s="870"/>
      <c r="U479" s="871"/>
      <c r="V479" s="870"/>
      <c r="W479" s="872"/>
      <c r="X479" s="803"/>
      <c r="Y479" s="803"/>
    </row>
    <row r="480" spans="1:25">
      <c r="A480" s="870"/>
      <c r="B480" s="803"/>
      <c r="C480" s="803"/>
      <c r="D480" s="803"/>
      <c r="E480" s="870"/>
      <c r="F480" s="870"/>
      <c r="G480" s="870"/>
      <c r="H480" s="870"/>
      <c r="I480" s="803"/>
      <c r="J480" s="803"/>
      <c r="K480" s="803"/>
      <c r="L480" s="870"/>
      <c r="M480" s="870"/>
      <c r="N480" s="870"/>
      <c r="O480" s="803"/>
      <c r="P480" s="803"/>
      <c r="Q480" s="803"/>
      <c r="R480" s="803"/>
      <c r="S480" s="870"/>
      <c r="T480" s="870"/>
      <c r="U480" s="871"/>
      <c r="V480" s="870"/>
      <c r="W480" s="872"/>
      <c r="X480" s="803"/>
      <c r="Y480" s="803"/>
    </row>
    <row r="481" spans="1:25">
      <c r="A481" s="870"/>
      <c r="B481" s="803"/>
      <c r="C481" s="803"/>
      <c r="D481" s="803"/>
      <c r="E481" s="870"/>
      <c r="F481" s="870"/>
      <c r="G481" s="870"/>
      <c r="H481" s="870"/>
      <c r="I481" s="803"/>
      <c r="J481" s="803"/>
      <c r="K481" s="803"/>
      <c r="L481" s="870"/>
      <c r="M481" s="870"/>
      <c r="N481" s="870"/>
      <c r="O481" s="803"/>
      <c r="P481" s="803"/>
      <c r="Q481" s="803"/>
      <c r="R481" s="803"/>
      <c r="S481" s="870"/>
      <c r="T481" s="870"/>
      <c r="U481" s="871"/>
      <c r="V481" s="870"/>
      <c r="W481" s="872"/>
      <c r="X481" s="803"/>
      <c r="Y481" s="803"/>
    </row>
    <row r="482" spans="1:25">
      <c r="A482" s="870"/>
      <c r="B482" s="803"/>
      <c r="C482" s="803"/>
      <c r="D482" s="803"/>
      <c r="E482" s="870"/>
      <c r="F482" s="870"/>
      <c r="G482" s="870"/>
      <c r="H482" s="870"/>
      <c r="I482" s="803"/>
      <c r="J482" s="803"/>
      <c r="K482" s="803"/>
      <c r="L482" s="870"/>
      <c r="M482" s="870"/>
      <c r="N482" s="870"/>
      <c r="O482" s="803"/>
      <c r="P482" s="803"/>
      <c r="Q482" s="803"/>
      <c r="R482" s="803"/>
      <c r="S482" s="870"/>
      <c r="T482" s="870"/>
      <c r="U482" s="871"/>
      <c r="V482" s="870"/>
      <c r="W482" s="872"/>
      <c r="X482" s="803"/>
      <c r="Y482" s="803"/>
    </row>
    <row r="483" spans="1:25">
      <c r="A483" s="870"/>
      <c r="B483" s="803"/>
      <c r="C483" s="803"/>
      <c r="D483" s="803"/>
      <c r="E483" s="870"/>
      <c r="F483" s="870"/>
      <c r="G483" s="870"/>
      <c r="H483" s="870"/>
      <c r="I483" s="803"/>
      <c r="J483" s="803"/>
      <c r="K483" s="803"/>
      <c r="L483" s="870"/>
      <c r="M483" s="870"/>
      <c r="N483" s="870"/>
      <c r="O483" s="803"/>
      <c r="P483" s="803"/>
      <c r="Q483" s="803"/>
      <c r="R483" s="803"/>
      <c r="S483" s="870"/>
      <c r="T483" s="870"/>
      <c r="U483" s="871"/>
      <c r="V483" s="870"/>
      <c r="W483" s="872"/>
      <c r="X483" s="803"/>
      <c r="Y483" s="803"/>
    </row>
    <row r="484" spans="1:25">
      <c r="A484" s="870"/>
      <c r="B484" s="803"/>
      <c r="C484" s="803"/>
      <c r="D484" s="803"/>
      <c r="E484" s="870"/>
      <c r="F484" s="870"/>
      <c r="G484" s="870"/>
      <c r="H484" s="870"/>
      <c r="I484" s="803"/>
      <c r="J484" s="803"/>
      <c r="K484" s="803"/>
      <c r="L484" s="870"/>
      <c r="M484" s="870"/>
      <c r="N484" s="870"/>
      <c r="O484" s="803"/>
      <c r="P484" s="803"/>
      <c r="Q484" s="803"/>
      <c r="R484" s="803"/>
      <c r="S484" s="870"/>
      <c r="T484" s="870"/>
      <c r="U484" s="871"/>
      <c r="V484" s="870"/>
      <c r="W484" s="872"/>
      <c r="X484" s="803"/>
      <c r="Y484" s="803"/>
    </row>
    <row r="485" spans="1:25">
      <c r="A485" s="870"/>
      <c r="B485" s="803"/>
      <c r="C485" s="803"/>
      <c r="D485" s="803"/>
      <c r="E485" s="870"/>
      <c r="F485" s="870"/>
      <c r="G485" s="870"/>
      <c r="H485" s="870"/>
      <c r="I485" s="803"/>
      <c r="J485" s="803"/>
      <c r="K485" s="803"/>
      <c r="L485" s="870"/>
      <c r="M485" s="870"/>
      <c r="N485" s="870"/>
      <c r="O485" s="803"/>
      <c r="P485" s="803"/>
      <c r="Q485" s="803"/>
      <c r="R485" s="803"/>
      <c r="S485" s="870"/>
      <c r="T485" s="870"/>
      <c r="U485" s="871"/>
      <c r="V485" s="870"/>
      <c r="W485" s="872"/>
      <c r="X485" s="803"/>
      <c r="Y485" s="803"/>
    </row>
    <row r="486" spans="1:25">
      <c r="A486" s="870"/>
      <c r="B486" s="803"/>
      <c r="C486" s="803"/>
      <c r="D486" s="803"/>
      <c r="E486" s="870"/>
      <c r="F486" s="870"/>
      <c r="G486" s="870"/>
      <c r="H486" s="870"/>
      <c r="I486" s="803"/>
      <c r="J486" s="803"/>
      <c r="K486" s="803"/>
      <c r="L486" s="870"/>
      <c r="M486" s="870"/>
      <c r="N486" s="870"/>
      <c r="O486" s="803"/>
      <c r="P486" s="803"/>
      <c r="Q486" s="803"/>
      <c r="R486" s="803"/>
      <c r="S486" s="870"/>
      <c r="T486" s="870"/>
      <c r="U486" s="871"/>
      <c r="V486" s="870"/>
      <c r="W486" s="872"/>
      <c r="X486" s="803"/>
      <c r="Y486" s="803"/>
    </row>
    <row r="487" spans="1:25">
      <c r="A487" s="870"/>
      <c r="B487" s="803"/>
      <c r="C487" s="803"/>
      <c r="D487" s="803"/>
      <c r="E487" s="870"/>
      <c r="F487" s="870"/>
      <c r="G487" s="870"/>
      <c r="H487" s="870"/>
      <c r="I487" s="803"/>
      <c r="J487" s="803"/>
      <c r="K487" s="803"/>
      <c r="L487" s="870"/>
      <c r="M487" s="870"/>
      <c r="N487" s="870"/>
      <c r="O487" s="803"/>
      <c r="P487" s="803"/>
      <c r="Q487" s="803"/>
      <c r="R487" s="803"/>
      <c r="S487" s="870"/>
      <c r="T487" s="870"/>
      <c r="U487" s="871"/>
      <c r="V487" s="870"/>
      <c r="W487" s="872"/>
      <c r="X487" s="803"/>
      <c r="Y487" s="803"/>
    </row>
    <row r="488" spans="1:25">
      <c r="A488" s="870"/>
      <c r="B488" s="803"/>
      <c r="C488" s="803"/>
      <c r="D488" s="803"/>
      <c r="E488" s="870"/>
      <c r="F488" s="870"/>
      <c r="G488" s="870"/>
      <c r="H488" s="870"/>
      <c r="I488" s="803"/>
      <c r="J488" s="803"/>
      <c r="K488" s="803"/>
      <c r="L488" s="870"/>
      <c r="M488" s="870"/>
      <c r="N488" s="870"/>
      <c r="O488" s="803"/>
      <c r="P488" s="803"/>
      <c r="Q488" s="803"/>
      <c r="R488" s="803"/>
      <c r="S488" s="870"/>
      <c r="T488" s="870"/>
      <c r="U488" s="871"/>
      <c r="V488" s="870"/>
      <c r="W488" s="872"/>
      <c r="X488" s="803"/>
      <c r="Y488" s="803"/>
    </row>
    <row r="489" spans="1:25">
      <c r="A489" s="870"/>
      <c r="B489" s="803"/>
      <c r="C489" s="803"/>
      <c r="D489" s="803"/>
      <c r="E489" s="870"/>
      <c r="F489" s="870"/>
      <c r="G489" s="870"/>
      <c r="H489" s="870"/>
      <c r="I489" s="803"/>
      <c r="J489" s="803"/>
      <c r="K489" s="803"/>
      <c r="L489" s="870"/>
      <c r="M489" s="870"/>
      <c r="N489" s="870"/>
      <c r="O489" s="803"/>
      <c r="P489" s="803"/>
      <c r="Q489" s="803"/>
      <c r="R489" s="803"/>
      <c r="S489" s="870"/>
      <c r="T489" s="870"/>
      <c r="U489" s="871"/>
      <c r="V489" s="870"/>
      <c r="W489" s="872"/>
      <c r="X489" s="803"/>
      <c r="Y489" s="803"/>
    </row>
    <row r="490" spans="1:25">
      <c r="A490" s="870"/>
      <c r="B490" s="803"/>
      <c r="C490" s="803"/>
      <c r="D490" s="803"/>
      <c r="E490" s="870"/>
      <c r="F490" s="870"/>
      <c r="G490" s="870"/>
      <c r="H490" s="870"/>
      <c r="I490" s="803"/>
      <c r="J490" s="803"/>
      <c r="K490" s="803"/>
      <c r="L490" s="870"/>
      <c r="M490" s="870"/>
      <c r="N490" s="870"/>
      <c r="O490" s="803"/>
      <c r="P490" s="803"/>
      <c r="Q490" s="803"/>
      <c r="R490" s="803"/>
      <c r="S490" s="870"/>
      <c r="T490" s="870"/>
      <c r="U490" s="871"/>
      <c r="V490" s="870"/>
      <c r="W490" s="872"/>
      <c r="X490" s="803"/>
      <c r="Y490" s="803"/>
    </row>
    <row r="491" spans="1:25">
      <c r="A491" s="870"/>
      <c r="B491" s="803"/>
      <c r="C491" s="803"/>
      <c r="D491" s="803"/>
      <c r="E491" s="870"/>
      <c r="F491" s="870"/>
      <c r="G491" s="870"/>
      <c r="H491" s="870"/>
      <c r="I491" s="803"/>
      <c r="J491" s="803"/>
      <c r="K491" s="803"/>
      <c r="L491" s="870"/>
      <c r="M491" s="870"/>
      <c r="N491" s="870"/>
      <c r="O491" s="803"/>
      <c r="P491" s="803"/>
      <c r="Q491" s="803"/>
      <c r="R491" s="803"/>
      <c r="S491" s="870"/>
      <c r="T491" s="870"/>
      <c r="U491" s="871"/>
      <c r="V491" s="870"/>
      <c r="W491" s="872"/>
      <c r="X491" s="803"/>
      <c r="Y491" s="803"/>
    </row>
    <row r="492" spans="1:25">
      <c r="A492" s="870"/>
      <c r="B492" s="803"/>
      <c r="C492" s="803"/>
      <c r="D492" s="803"/>
      <c r="E492" s="870"/>
      <c r="F492" s="870"/>
      <c r="G492" s="870"/>
      <c r="H492" s="870"/>
      <c r="I492" s="803"/>
      <c r="J492" s="803"/>
      <c r="K492" s="803"/>
      <c r="L492" s="870"/>
      <c r="M492" s="870"/>
      <c r="N492" s="870"/>
      <c r="O492" s="803"/>
      <c r="P492" s="803"/>
      <c r="Q492" s="803"/>
      <c r="R492" s="803"/>
      <c r="S492" s="870"/>
      <c r="T492" s="870"/>
      <c r="U492" s="871"/>
      <c r="V492" s="870"/>
      <c r="W492" s="872"/>
      <c r="X492" s="803"/>
      <c r="Y492" s="803"/>
    </row>
    <row r="493" spans="1:25">
      <c r="A493" s="870"/>
      <c r="B493" s="803"/>
      <c r="C493" s="803"/>
      <c r="D493" s="803"/>
      <c r="E493" s="870"/>
      <c r="F493" s="870"/>
      <c r="G493" s="870"/>
      <c r="H493" s="870"/>
      <c r="I493" s="803"/>
      <c r="J493" s="803"/>
      <c r="K493" s="803"/>
      <c r="L493" s="870"/>
      <c r="M493" s="870"/>
      <c r="N493" s="870"/>
      <c r="O493" s="803"/>
      <c r="P493" s="803"/>
      <c r="Q493" s="803"/>
      <c r="R493" s="803"/>
      <c r="S493" s="870"/>
      <c r="T493" s="870"/>
      <c r="U493" s="871"/>
      <c r="V493" s="870"/>
      <c r="W493" s="872"/>
      <c r="X493" s="803"/>
      <c r="Y493" s="803"/>
    </row>
    <row r="494" spans="1:25">
      <c r="A494" s="870"/>
      <c r="B494" s="803"/>
      <c r="C494" s="803"/>
      <c r="D494" s="803"/>
      <c r="E494" s="870"/>
      <c r="F494" s="870"/>
      <c r="G494" s="870"/>
      <c r="H494" s="870"/>
      <c r="I494" s="803"/>
      <c r="J494" s="803"/>
      <c r="K494" s="803"/>
      <c r="L494" s="870"/>
      <c r="M494" s="870"/>
      <c r="N494" s="870"/>
      <c r="O494" s="803"/>
      <c r="P494" s="803"/>
      <c r="Q494" s="803"/>
      <c r="R494" s="803"/>
      <c r="S494" s="870"/>
      <c r="T494" s="870"/>
      <c r="U494" s="871"/>
      <c r="V494" s="870"/>
      <c r="W494" s="872"/>
      <c r="X494" s="803"/>
      <c r="Y494" s="803"/>
    </row>
    <row r="495" spans="1:25">
      <c r="A495" s="870"/>
      <c r="B495" s="803"/>
      <c r="C495" s="803"/>
      <c r="D495" s="803"/>
      <c r="E495" s="870"/>
      <c r="F495" s="870"/>
      <c r="G495" s="870"/>
      <c r="H495" s="870"/>
      <c r="I495" s="803"/>
      <c r="J495" s="803"/>
      <c r="K495" s="803"/>
      <c r="L495" s="870"/>
      <c r="M495" s="870"/>
      <c r="N495" s="870"/>
      <c r="O495" s="803"/>
      <c r="P495" s="803"/>
      <c r="Q495" s="803"/>
      <c r="R495" s="803"/>
      <c r="S495" s="870"/>
      <c r="T495" s="870"/>
      <c r="U495" s="871"/>
      <c r="V495" s="870"/>
      <c r="W495" s="872"/>
      <c r="X495" s="803"/>
      <c r="Y495" s="803"/>
    </row>
    <row r="496" spans="1:25">
      <c r="A496" s="870"/>
      <c r="B496" s="803"/>
      <c r="C496" s="803"/>
      <c r="D496" s="803"/>
      <c r="E496" s="870"/>
      <c r="F496" s="870"/>
      <c r="G496" s="870"/>
      <c r="H496" s="870"/>
      <c r="I496" s="803"/>
      <c r="J496" s="803"/>
      <c r="K496" s="803"/>
      <c r="L496" s="870"/>
      <c r="M496" s="870"/>
      <c r="N496" s="870"/>
      <c r="O496" s="803"/>
      <c r="P496" s="803"/>
      <c r="Q496" s="803"/>
      <c r="R496" s="803"/>
      <c r="S496" s="870"/>
      <c r="T496" s="870"/>
      <c r="U496" s="871"/>
      <c r="V496" s="870"/>
      <c r="W496" s="872"/>
      <c r="X496" s="803"/>
      <c r="Y496" s="803"/>
    </row>
    <row r="497" spans="1:25">
      <c r="A497" s="870"/>
      <c r="B497" s="803"/>
      <c r="C497" s="803"/>
      <c r="D497" s="803"/>
      <c r="E497" s="870"/>
      <c r="F497" s="870"/>
      <c r="G497" s="870"/>
      <c r="H497" s="870"/>
      <c r="I497" s="803"/>
      <c r="J497" s="803"/>
      <c r="K497" s="803"/>
      <c r="L497" s="870"/>
      <c r="M497" s="870"/>
      <c r="N497" s="870"/>
      <c r="O497" s="803"/>
      <c r="P497" s="803"/>
      <c r="Q497" s="803"/>
      <c r="R497" s="803"/>
      <c r="S497" s="870"/>
      <c r="T497" s="870"/>
      <c r="U497" s="871"/>
      <c r="V497" s="870"/>
      <c r="W497" s="872"/>
      <c r="X497" s="803"/>
      <c r="Y497" s="803"/>
    </row>
    <row r="498" spans="1:25">
      <c r="A498" s="870"/>
      <c r="B498" s="803"/>
      <c r="C498" s="803"/>
      <c r="D498" s="803"/>
      <c r="E498" s="870"/>
      <c r="F498" s="870"/>
      <c r="G498" s="870"/>
      <c r="H498" s="870"/>
      <c r="I498" s="803"/>
      <c r="J498" s="803"/>
      <c r="K498" s="803"/>
      <c r="L498" s="870"/>
      <c r="M498" s="870"/>
      <c r="N498" s="870"/>
      <c r="O498" s="803"/>
      <c r="P498" s="803"/>
      <c r="Q498" s="803"/>
      <c r="R498" s="803"/>
      <c r="S498" s="870"/>
      <c r="T498" s="870"/>
      <c r="U498" s="871"/>
      <c r="V498" s="870"/>
      <c r="W498" s="872"/>
      <c r="X498" s="803"/>
      <c r="Y498" s="803"/>
    </row>
    <row r="499" spans="1:25">
      <c r="A499" s="870"/>
      <c r="B499" s="803"/>
      <c r="C499" s="803"/>
      <c r="D499" s="803"/>
      <c r="E499" s="870"/>
      <c r="F499" s="870"/>
      <c r="G499" s="870"/>
      <c r="H499" s="870"/>
      <c r="I499" s="803"/>
      <c r="J499" s="803"/>
      <c r="K499" s="803"/>
      <c r="L499" s="870"/>
      <c r="M499" s="870"/>
      <c r="N499" s="870"/>
      <c r="O499" s="803"/>
      <c r="P499" s="803"/>
      <c r="Q499" s="803"/>
      <c r="R499" s="803"/>
      <c r="S499" s="870"/>
      <c r="T499" s="870"/>
      <c r="U499" s="871"/>
      <c r="V499" s="870"/>
      <c r="W499" s="872"/>
      <c r="X499" s="803"/>
      <c r="Y499" s="803"/>
    </row>
    <row r="500" spans="1:25">
      <c r="A500" s="870"/>
      <c r="B500" s="803"/>
      <c r="C500" s="803"/>
      <c r="D500" s="803"/>
      <c r="E500" s="870"/>
      <c r="F500" s="870"/>
      <c r="G500" s="870"/>
      <c r="H500" s="870"/>
      <c r="I500" s="803"/>
      <c r="J500" s="803"/>
      <c r="K500" s="803"/>
      <c r="L500" s="870"/>
      <c r="M500" s="870"/>
      <c r="N500" s="870"/>
      <c r="O500" s="803"/>
      <c r="P500" s="803"/>
      <c r="Q500" s="803"/>
      <c r="R500" s="803"/>
      <c r="S500" s="870"/>
      <c r="T500" s="870"/>
      <c r="U500" s="871"/>
      <c r="V500" s="870"/>
      <c r="W500" s="872"/>
      <c r="X500" s="803"/>
      <c r="Y500" s="803"/>
    </row>
    <row r="501" spans="1:25">
      <c r="A501" s="870"/>
      <c r="B501" s="803"/>
      <c r="C501" s="803"/>
      <c r="D501" s="803"/>
      <c r="E501" s="870"/>
      <c r="F501" s="870"/>
      <c r="G501" s="870"/>
      <c r="H501" s="870"/>
      <c r="I501" s="803"/>
      <c r="J501" s="803"/>
      <c r="K501" s="803"/>
      <c r="L501" s="870"/>
      <c r="M501" s="870"/>
      <c r="N501" s="870"/>
      <c r="O501" s="803"/>
      <c r="P501" s="803"/>
      <c r="Q501" s="803"/>
      <c r="R501" s="803"/>
      <c r="S501" s="870"/>
      <c r="T501" s="870"/>
      <c r="U501" s="871"/>
      <c r="V501" s="870"/>
      <c r="W501" s="872"/>
      <c r="X501" s="803"/>
      <c r="Y501" s="803"/>
    </row>
    <row r="502" spans="1:25">
      <c r="A502" s="870"/>
      <c r="B502" s="803"/>
      <c r="C502" s="803"/>
      <c r="D502" s="803"/>
      <c r="E502" s="870"/>
      <c r="F502" s="870"/>
      <c r="G502" s="870"/>
      <c r="H502" s="870"/>
      <c r="I502" s="803"/>
      <c r="J502" s="803"/>
      <c r="K502" s="803"/>
      <c r="L502" s="870"/>
      <c r="M502" s="870"/>
      <c r="N502" s="870"/>
      <c r="O502" s="803"/>
      <c r="P502" s="803"/>
      <c r="Q502" s="803"/>
      <c r="R502" s="803"/>
      <c r="S502" s="870"/>
      <c r="T502" s="870"/>
      <c r="U502" s="871"/>
      <c r="V502" s="870"/>
      <c r="W502" s="872"/>
      <c r="X502" s="803"/>
      <c r="Y502" s="803"/>
    </row>
    <row r="503" spans="1:25">
      <c r="A503" s="870"/>
      <c r="B503" s="803"/>
      <c r="C503" s="803"/>
      <c r="D503" s="803"/>
      <c r="E503" s="870"/>
      <c r="F503" s="870"/>
      <c r="G503" s="870"/>
      <c r="H503" s="870"/>
      <c r="I503" s="803"/>
      <c r="J503" s="803"/>
      <c r="K503" s="803"/>
      <c r="L503" s="870"/>
      <c r="M503" s="870"/>
      <c r="N503" s="870"/>
      <c r="O503" s="803"/>
      <c r="P503" s="803"/>
      <c r="Q503" s="803"/>
      <c r="R503" s="803"/>
      <c r="S503" s="870"/>
      <c r="T503" s="870"/>
      <c r="U503" s="871"/>
      <c r="V503" s="870"/>
      <c r="W503" s="872"/>
      <c r="X503" s="803"/>
      <c r="Y503" s="803"/>
    </row>
    <row r="504" spans="1:25">
      <c r="A504" s="870"/>
      <c r="B504" s="803"/>
      <c r="C504" s="803"/>
      <c r="D504" s="803"/>
      <c r="E504" s="870"/>
      <c r="F504" s="870"/>
      <c r="G504" s="870"/>
      <c r="H504" s="870"/>
      <c r="I504" s="803"/>
      <c r="J504" s="803"/>
      <c r="K504" s="803"/>
      <c r="L504" s="870"/>
      <c r="M504" s="870"/>
      <c r="N504" s="870"/>
      <c r="O504" s="803"/>
      <c r="P504" s="803"/>
      <c r="Q504" s="803"/>
      <c r="R504" s="803"/>
      <c r="S504" s="870"/>
      <c r="T504" s="870"/>
      <c r="U504" s="871"/>
      <c r="V504" s="870"/>
      <c r="W504" s="872"/>
      <c r="X504" s="803"/>
      <c r="Y504" s="803"/>
    </row>
    <row r="505" spans="1:25">
      <c r="A505" s="870"/>
      <c r="B505" s="803"/>
      <c r="C505" s="803"/>
      <c r="D505" s="803"/>
      <c r="E505" s="870"/>
      <c r="F505" s="870"/>
      <c r="G505" s="870"/>
      <c r="H505" s="870"/>
      <c r="I505" s="803"/>
      <c r="J505" s="803"/>
      <c r="K505" s="803"/>
      <c r="L505" s="870"/>
      <c r="M505" s="870"/>
      <c r="N505" s="870"/>
      <c r="O505" s="803"/>
      <c r="P505" s="803"/>
      <c r="Q505" s="803"/>
      <c r="R505" s="803"/>
      <c r="S505" s="870"/>
      <c r="T505" s="870"/>
      <c r="U505" s="871"/>
      <c r="V505" s="870"/>
      <c r="W505" s="872"/>
      <c r="X505" s="803"/>
      <c r="Y505" s="803"/>
    </row>
    <row r="506" spans="1:25">
      <c r="A506" s="870"/>
      <c r="B506" s="803"/>
      <c r="C506" s="803"/>
      <c r="D506" s="803"/>
      <c r="E506" s="870"/>
      <c r="F506" s="870"/>
      <c r="G506" s="870"/>
      <c r="H506" s="870"/>
      <c r="I506" s="803"/>
      <c r="J506" s="803"/>
      <c r="K506" s="803"/>
      <c r="L506" s="870"/>
      <c r="M506" s="870"/>
      <c r="N506" s="870"/>
      <c r="O506" s="803"/>
      <c r="P506" s="803"/>
      <c r="Q506" s="803"/>
      <c r="R506" s="803"/>
      <c r="S506" s="870"/>
      <c r="T506" s="870"/>
      <c r="U506" s="871"/>
      <c r="V506" s="870"/>
      <c r="W506" s="872"/>
      <c r="X506" s="803"/>
      <c r="Y506" s="803"/>
    </row>
    <row r="507" spans="1:25">
      <c r="A507" s="870"/>
      <c r="B507" s="803"/>
      <c r="C507" s="803"/>
      <c r="D507" s="803"/>
      <c r="E507" s="870"/>
      <c r="F507" s="870"/>
      <c r="G507" s="870"/>
      <c r="H507" s="870"/>
      <c r="I507" s="803"/>
      <c r="J507" s="803"/>
      <c r="K507" s="803"/>
      <c r="L507" s="870"/>
      <c r="M507" s="870"/>
      <c r="N507" s="870"/>
      <c r="O507" s="803"/>
      <c r="P507" s="803"/>
      <c r="Q507" s="803"/>
      <c r="R507" s="803"/>
      <c r="S507" s="870"/>
      <c r="T507" s="870"/>
      <c r="U507" s="871"/>
      <c r="V507" s="870"/>
      <c r="W507" s="872"/>
      <c r="X507" s="803"/>
      <c r="Y507" s="803"/>
    </row>
    <row r="508" spans="1:25">
      <c r="A508" s="870"/>
      <c r="B508" s="803"/>
      <c r="C508" s="803"/>
      <c r="D508" s="803"/>
      <c r="E508" s="870"/>
      <c r="F508" s="870"/>
      <c r="G508" s="870"/>
      <c r="H508" s="870"/>
      <c r="I508" s="803"/>
      <c r="J508" s="803"/>
      <c r="K508" s="803"/>
      <c r="L508" s="870"/>
      <c r="M508" s="870"/>
      <c r="N508" s="870"/>
      <c r="O508" s="803"/>
      <c r="P508" s="803"/>
      <c r="Q508" s="803"/>
      <c r="R508" s="803"/>
      <c r="S508" s="870"/>
      <c r="T508" s="870"/>
      <c r="U508" s="871"/>
      <c r="V508" s="870"/>
      <c r="W508" s="872"/>
      <c r="X508" s="803"/>
      <c r="Y508" s="803"/>
    </row>
    <row r="509" spans="1:25">
      <c r="A509" s="870"/>
      <c r="B509" s="803"/>
      <c r="C509" s="803"/>
      <c r="D509" s="803"/>
      <c r="E509" s="870"/>
      <c r="F509" s="870"/>
      <c r="G509" s="870"/>
      <c r="H509" s="870"/>
      <c r="I509" s="803"/>
      <c r="J509" s="803"/>
      <c r="K509" s="803"/>
      <c r="L509" s="870"/>
      <c r="M509" s="870"/>
      <c r="N509" s="870"/>
      <c r="O509" s="803"/>
      <c r="P509" s="803"/>
      <c r="Q509" s="803"/>
      <c r="R509" s="803"/>
      <c r="S509" s="870"/>
      <c r="T509" s="870"/>
      <c r="U509" s="871"/>
      <c r="V509" s="870"/>
      <c r="W509" s="872"/>
      <c r="X509" s="803"/>
      <c r="Y509" s="803"/>
    </row>
    <row r="510" spans="1:25">
      <c r="A510" s="870"/>
      <c r="B510" s="803"/>
      <c r="C510" s="803"/>
      <c r="D510" s="803"/>
      <c r="E510" s="870"/>
      <c r="F510" s="870"/>
      <c r="G510" s="870"/>
      <c r="H510" s="870"/>
      <c r="I510" s="803"/>
      <c r="J510" s="803"/>
      <c r="K510" s="803"/>
      <c r="L510" s="870"/>
      <c r="M510" s="870"/>
      <c r="N510" s="870"/>
      <c r="O510" s="803"/>
      <c r="P510" s="803"/>
      <c r="Q510" s="803"/>
      <c r="R510" s="803"/>
      <c r="S510" s="870"/>
      <c r="T510" s="870"/>
      <c r="U510" s="871"/>
      <c r="V510" s="870"/>
      <c r="W510" s="872"/>
      <c r="X510" s="803"/>
      <c r="Y510" s="803"/>
    </row>
    <row r="511" spans="1:25">
      <c r="A511" s="870"/>
      <c r="B511" s="803"/>
      <c r="C511" s="803"/>
      <c r="D511" s="803"/>
      <c r="E511" s="870"/>
      <c r="F511" s="870"/>
      <c r="G511" s="870"/>
      <c r="H511" s="870"/>
      <c r="I511" s="803"/>
      <c r="J511" s="803"/>
      <c r="K511" s="803"/>
      <c r="L511" s="870"/>
      <c r="M511" s="870"/>
      <c r="N511" s="870"/>
      <c r="O511" s="803"/>
      <c r="P511" s="803"/>
      <c r="Q511" s="803"/>
      <c r="R511" s="803"/>
      <c r="S511" s="870"/>
      <c r="T511" s="870"/>
      <c r="U511" s="871"/>
      <c r="V511" s="870"/>
      <c r="W511" s="872"/>
      <c r="X511" s="803"/>
      <c r="Y511" s="803"/>
    </row>
    <row r="512" spans="1:25">
      <c r="A512" s="870"/>
      <c r="B512" s="803"/>
      <c r="C512" s="803"/>
      <c r="D512" s="803"/>
      <c r="E512" s="870"/>
      <c r="F512" s="870"/>
      <c r="G512" s="870"/>
      <c r="H512" s="870"/>
      <c r="I512" s="803"/>
      <c r="J512" s="803"/>
      <c r="K512" s="803"/>
      <c r="L512" s="870"/>
      <c r="M512" s="870"/>
      <c r="N512" s="870"/>
      <c r="O512" s="803"/>
      <c r="P512" s="803"/>
      <c r="Q512" s="803"/>
      <c r="R512" s="803"/>
      <c r="S512" s="870"/>
      <c r="T512" s="870"/>
      <c r="U512" s="871"/>
      <c r="V512" s="870"/>
      <c r="W512" s="872"/>
      <c r="X512" s="803"/>
      <c r="Y512" s="803"/>
    </row>
    <row r="513" spans="1:25">
      <c r="A513" s="870"/>
      <c r="B513" s="803"/>
      <c r="C513" s="803"/>
      <c r="D513" s="803"/>
      <c r="E513" s="870"/>
      <c r="F513" s="870"/>
      <c r="G513" s="870"/>
      <c r="H513" s="870"/>
      <c r="I513" s="803"/>
      <c r="J513" s="803"/>
      <c r="K513" s="803"/>
      <c r="L513" s="870"/>
      <c r="M513" s="870"/>
      <c r="N513" s="870"/>
      <c r="O513" s="803"/>
      <c r="P513" s="803"/>
      <c r="Q513" s="803"/>
      <c r="R513" s="803"/>
      <c r="S513" s="870"/>
      <c r="T513" s="870"/>
      <c r="U513" s="871"/>
      <c r="V513" s="870"/>
      <c r="W513" s="872"/>
      <c r="X513" s="803"/>
      <c r="Y513" s="803"/>
    </row>
    <row r="514" spans="1:25">
      <c r="A514" s="870"/>
      <c r="B514" s="803"/>
      <c r="C514" s="803"/>
      <c r="D514" s="803"/>
      <c r="E514" s="870"/>
      <c r="F514" s="870"/>
      <c r="G514" s="870"/>
      <c r="H514" s="870"/>
      <c r="I514" s="803"/>
      <c r="J514" s="803"/>
      <c r="K514" s="803"/>
      <c r="L514" s="870"/>
      <c r="M514" s="870"/>
      <c r="N514" s="870"/>
      <c r="O514" s="803"/>
      <c r="P514" s="803"/>
      <c r="Q514" s="803"/>
      <c r="R514" s="803"/>
      <c r="S514" s="870"/>
      <c r="T514" s="870"/>
      <c r="U514" s="871"/>
      <c r="V514" s="870"/>
      <c r="W514" s="872"/>
      <c r="X514" s="803"/>
      <c r="Y514" s="803"/>
    </row>
    <row r="515" spans="1:25">
      <c r="A515" s="870"/>
      <c r="B515" s="803"/>
      <c r="C515" s="803"/>
      <c r="D515" s="803"/>
      <c r="E515" s="870"/>
      <c r="F515" s="870"/>
      <c r="G515" s="870"/>
      <c r="H515" s="870"/>
      <c r="I515" s="803"/>
      <c r="J515" s="803"/>
      <c r="K515" s="803"/>
      <c r="L515" s="870"/>
      <c r="M515" s="870"/>
      <c r="N515" s="870"/>
      <c r="O515" s="803"/>
      <c r="P515" s="803"/>
      <c r="Q515" s="803"/>
      <c r="R515" s="803"/>
      <c r="S515" s="870"/>
      <c r="T515" s="870"/>
      <c r="U515" s="871"/>
      <c r="V515" s="870"/>
      <c r="W515" s="872"/>
      <c r="X515" s="803"/>
      <c r="Y515" s="803"/>
    </row>
    <row r="516" spans="1:25">
      <c r="A516" s="870"/>
      <c r="B516" s="803"/>
      <c r="C516" s="803"/>
      <c r="D516" s="803"/>
      <c r="E516" s="870"/>
      <c r="F516" s="870"/>
      <c r="G516" s="870"/>
      <c r="H516" s="870"/>
      <c r="I516" s="803"/>
      <c r="J516" s="803"/>
      <c r="K516" s="803"/>
      <c r="L516" s="870"/>
      <c r="M516" s="870"/>
      <c r="N516" s="870"/>
      <c r="O516" s="803"/>
      <c r="P516" s="803"/>
      <c r="Q516" s="803"/>
      <c r="R516" s="803"/>
      <c r="S516" s="870"/>
      <c r="T516" s="870"/>
      <c r="U516" s="871"/>
      <c r="V516" s="870"/>
      <c r="W516" s="872"/>
      <c r="X516" s="803"/>
      <c r="Y516" s="803"/>
    </row>
    <row r="517" spans="1:25">
      <c r="A517" s="870"/>
      <c r="B517" s="803"/>
      <c r="C517" s="803"/>
      <c r="D517" s="803"/>
      <c r="E517" s="870"/>
      <c r="F517" s="870"/>
      <c r="G517" s="870"/>
      <c r="H517" s="870"/>
      <c r="I517" s="803"/>
      <c r="J517" s="803"/>
      <c r="K517" s="803"/>
      <c r="L517" s="870"/>
      <c r="M517" s="870"/>
      <c r="N517" s="870"/>
      <c r="O517" s="803"/>
      <c r="P517" s="803"/>
      <c r="Q517" s="803"/>
      <c r="R517" s="803"/>
      <c r="S517" s="870"/>
      <c r="T517" s="870"/>
      <c r="U517" s="871"/>
      <c r="V517" s="870"/>
      <c r="W517" s="872"/>
      <c r="X517" s="803"/>
      <c r="Y517" s="803"/>
    </row>
    <row r="518" spans="1:25">
      <c r="A518" s="870"/>
      <c r="B518" s="803"/>
      <c r="C518" s="803"/>
      <c r="D518" s="803"/>
      <c r="E518" s="870"/>
      <c r="F518" s="870"/>
      <c r="G518" s="870"/>
      <c r="H518" s="870"/>
      <c r="I518" s="803"/>
      <c r="J518" s="803"/>
      <c r="K518" s="803"/>
      <c r="L518" s="870"/>
      <c r="M518" s="870"/>
      <c r="N518" s="870"/>
      <c r="O518" s="803"/>
      <c r="P518" s="803"/>
      <c r="Q518" s="803"/>
      <c r="R518" s="803"/>
      <c r="S518" s="870"/>
      <c r="T518" s="870"/>
      <c r="U518" s="871"/>
      <c r="V518" s="870"/>
      <c r="W518" s="872"/>
      <c r="X518" s="803"/>
      <c r="Y518" s="803"/>
    </row>
    <row r="519" spans="1:25">
      <c r="A519" s="870"/>
      <c r="B519" s="803"/>
      <c r="C519" s="803"/>
      <c r="D519" s="803"/>
      <c r="E519" s="870"/>
      <c r="F519" s="870"/>
      <c r="G519" s="870"/>
      <c r="H519" s="870"/>
      <c r="I519" s="803"/>
      <c r="J519" s="803"/>
      <c r="K519" s="803"/>
      <c r="L519" s="870"/>
      <c r="M519" s="870"/>
      <c r="N519" s="870"/>
      <c r="O519" s="803"/>
      <c r="P519" s="803"/>
      <c r="Q519" s="803"/>
      <c r="R519" s="803"/>
      <c r="S519" s="870"/>
      <c r="T519" s="870"/>
      <c r="U519" s="871"/>
      <c r="V519" s="870"/>
      <c r="W519" s="872"/>
      <c r="X519" s="803"/>
      <c r="Y519" s="803"/>
    </row>
    <row r="520" spans="1:25">
      <c r="A520" s="870"/>
      <c r="B520" s="803"/>
      <c r="C520" s="803"/>
      <c r="D520" s="803"/>
      <c r="E520" s="870"/>
      <c r="F520" s="870"/>
      <c r="G520" s="870"/>
      <c r="H520" s="870"/>
      <c r="I520" s="803"/>
      <c r="J520" s="803"/>
      <c r="K520" s="803"/>
      <c r="L520" s="870"/>
      <c r="M520" s="870"/>
      <c r="N520" s="870"/>
      <c r="O520" s="803"/>
      <c r="P520" s="803"/>
      <c r="Q520" s="803"/>
      <c r="R520" s="803"/>
      <c r="S520" s="870"/>
      <c r="T520" s="870"/>
      <c r="U520" s="871"/>
      <c r="V520" s="870"/>
      <c r="W520" s="872"/>
      <c r="X520" s="803"/>
      <c r="Y520" s="803"/>
    </row>
    <row r="521" spans="1:25">
      <c r="A521" s="870"/>
      <c r="B521" s="803"/>
      <c r="C521" s="803"/>
      <c r="D521" s="803"/>
      <c r="E521" s="870"/>
      <c r="F521" s="870"/>
      <c r="G521" s="870"/>
      <c r="H521" s="870"/>
      <c r="I521" s="803"/>
      <c r="J521" s="803"/>
      <c r="K521" s="803"/>
      <c r="L521" s="870"/>
      <c r="M521" s="870"/>
      <c r="N521" s="870"/>
      <c r="O521" s="803"/>
      <c r="P521" s="803"/>
      <c r="Q521" s="803"/>
      <c r="R521" s="803"/>
      <c r="S521" s="870"/>
      <c r="T521" s="870"/>
      <c r="U521" s="871"/>
      <c r="V521" s="870"/>
      <c r="W521" s="872"/>
      <c r="X521" s="803"/>
      <c r="Y521" s="803"/>
    </row>
    <row r="522" spans="1:25">
      <c r="A522" s="870"/>
      <c r="B522" s="803"/>
      <c r="C522" s="803"/>
      <c r="D522" s="803"/>
      <c r="E522" s="870"/>
      <c r="F522" s="870"/>
      <c r="G522" s="870"/>
      <c r="H522" s="870"/>
      <c r="I522" s="803"/>
      <c r="J522" s="803"/>
      <c r="K522" s="803"/>
      <c r="L522" s="870"/>
      <c r="M522" s="870"/>
      <c r="N522" s="870"/>
      <c r="O522" s="803"/>
      <c r="P522" s="803"/>
      <c r="Q522" s="803"/>
      <c r="R522" s="803"/>
      <c r="S522" s="870"/>
      <c r="T522" s="870"/>
      <c r="U522" s="871"/>
      <c r="V522" s="870"/>
      <c r="W522" s="872"/>
      <c r="X522" s="803"/>
      <c r="Y522" s="803"/>
    </row>
    <row r="523" spans="1:25">
      <c r="A523" s="870"/>
      <c r="B523" s="803"/>
      <c r="C523" s="803"/>
      <c r="D523" s="803"/>
      <c r="E523" s="870"/>
      <c r="F523" s="870"/>
      <c r="G523" s="870"/>
      <c r="H523" s="870"/>
      <c r="I523" s="803"/>
      <c r="J523" s="803"/>
      <c r="K523" s="803"/>
      <c r="L523" s="870"/>
      <c r="M523" s="870"/>
      <c r="N523" s="870"/>
      <c r="O523" s="803"/>
      <c r="P523" s="803"/>
      <c r="Q523" s="803"/>
      <c r="R523" s="803"/>
      <c r="S523" s="870"/>
      <c r="T523" s="870"/>
      <c r="U523" s="871"/>
      <c r="V523" s="870"/>
      <c r="W523" s="872"/>
      <c r="X523" s="803"/>
      <c r="Y523" s="803"/>
    </row>
    <row r="524" spans="1:25">
      <c r="A524" s="870"/>
      <c r="B524" s="803"/>
      <c r="C524" s="803"/>
      <c r="D524" s="803"/>
      <c r="E524" s="870"/>
      <c r="F524" s="870"/>
      <c r="G524" s="870"/>
      <c r="H524" s="870"/>
      <c r="I524" s="803"/>
      <c r="J524" s="803"/>
      <c r="K524" s="803"/>
      <c r="L524" s="870"/>
      <c r="M524" s="870"/>
      <c r="N524" s="870"/>
      <c r="O524" s="803"/>
      <c r="P524" s="803"/>
      <c r="Q524" s="803"/>
      <c r="R524" s="803"/>
      <c r="S524" s="870"/>
      <c r="T524" s="870"/>
      <c r="U524" s="871"/>
      <c r="V524" s="870"/>
      <c r="W524" s="872"/>
      <c r="X524" s="803"/>
      <c r="Y524" s="803"/>
    </row>
    <row r="525" spans="1:25">
      <c r="A525" s="870"/>
      <c r="B525" s="803"/>
      <c r="C525" s="803"/>
      <c r="D525" s="803"/>
      <c r="E525" s="870"/>
      <c r="F525" s="870"/>
      <c r="G525" s="870"/>
      <c r="H525" s="870"/>
      <c r="I525" s="803"/>
      <c r="J525" s="803"/>
      <c r="K525" s="803"/>
      <c r="L525" s="870"/>
      <c r="M525" s="870"/>
      <c r="N525" s="870"/>
      <c r="O525" s="803"/>
      <c r="P525" s="803"/>
      <c r="Q525" s="803"/>
      <c r="R525" s="803"/>
      <c r="S525" s="870"/>
      <c r="T525" s="870"/>
      <c r="U525" s="871"/>
      <c r="V525" s="870"/>
      <c r="W525" s="872"/>
      <c r="X525" s="803"/>
      <c r="Y525" s="803"/>
    </row>
    <row r="526" spans="1:25">
      <c r="A526" s="870"/>
      <c r="B526" s="803"/>
      <c r="C526" s="803"/>
      <c r="D526" s="803"/>
      <c r="E526" s="870"/>
      <c r="F526" s="870"/>
      <c r="G526" s="870"/>
      <c r="H526" s="870"/>
      <c r="I526" s="803"/>
      <c r="J526" s="803"/>
      <c r="K526" s="803"/>
      <c r="L526" s="870"/>
      <c r="M526" s="870"/>
      <c r="N526" s="870"/>
      <c r="O526" s="803"/>
      <c r="P526" s="803"/>
      <c r="Q526" s="803"/>
      <c r="R526" s="803"/>
      <c r="S526" s="870"/>
      <c r="T526" s="870"/>
      <c r="U526" s="871"/>
      <c r="V526" s="870"/>
      <c r="W526" s="872"/>
      <c r="X526" s="803"/>
      <c r="Y526" s="803"/>
    </row>
    <row r="527" spans="1:25">
      <c r="A527" s="870"/>
      <c r="B527" s="803"/>
      <c r="C527" s="803"/>
      <c r="D527" s="803"/>
      <c r="E527" s="870"/>
      <c r="F527" s="870"/>
      <c r="G527" s="870"/>
      <c r="H527" s="870"/>
      <c r="I527" s="803"/>
      <c r="J527" s="803"/>
      <c r="K527" s="803"/>
      <c r="L527" s="870"/>
      <c r="M527" s="870"/>
      <c r="N527" s="870"/>
      <c r="O527" s="803"/>
      <c r="P527" s="803"/>
      <c r="Q527" s="803"/>
      <c r="R527" s="803"/>
      <c r="S527" s="870"/>
      <c r="T527" s="870"/>
      <c r="U527" s="871"/>
      <c r="V527" s="870"/>
      <c r="W527" s="872"/>
      <c r="X527" s="803"/>
      <c r="Y527" s="803"/>
    </row>
    <row r="528" spans="1:25">
      <c r="A528" s="870"/>
      <c r="B528" s="803"/>
      <c r="C528" s="803"/>
      <c r="D528" s="803"/>
      <c r="E528" s="870"/>
      <c r="F528" s="870"/>
      <c r="G528" s="870"/>
      <c r="H528" s="870"/>
      <c r="I528" s="803"/>
      <c r="J528" s="803"/>
      <c r="K528" s="803"/>
      <c r="L528" s="870"/>
      <c r="M528" s="870"/>
      <c r="N528" s="870"/>
      <c r="O528" s="803"/>
      <c r="P528" s="803"/>
      <c r="Q528" s="803"/>
      <c r="R528" s="803"/>
      <c r="S528" s="870"/>
      <c r="T528" s="870"/>
      <c r="U528" s="871"/>
      <c r="V528" s="870"/>
      <c r="W528" s="872"/>
      <c r="X528" s="803"/>
      <c r="Y528" s="803"/>
    </row>
    <row r="529" spans="1:25">
      <c r="A529" s="870"/>
      <c r="B529" s="803"/>
      <c r="C529" s="803"/>
      <c r="D529" s="803"/>
      <c r="E529" s="870"/>
      <c r="F529" s="870"/>
      <c r="G529" s="870"/>
      <c r="H529" s="870"/>
      <c r="I529" s="803"/>
      <c r="J529" s="803"/>
      <c r="K529" s="803"/>
      <c r="L529" s="870"/>
      <c r="M529" s="870"/>
      <c r="N529" s="870"/>
      <c r="O529" s="803"/>
      <c r="P529" s="803"/>
      <c r="Q529" s="803"/>
      <c r="R529" s="803"/>
      <c r="S529" s="870"/>
      <c r="T529" s="870"/>
      <c r="U529" s="871"/>
      <c r="V529" s="870"/>
      <c r="W529" s="872"/>
      <c r="X529" s="803"/>
      <c r="Y529" s="803"/>
    </row>
    <row r="530" spans="1:25">
      <c r="A530" s="870"/>
      <c r="B530" s="803"/>
      <c r="C530" s="803"/>
      <c r="D530" s="803"/>
      <c r="E530" s="870"/>
      <c r="F530" s="870"/>
      <c r="G530" s="870"/>
      <c r="H530" s="870"/>
      <c r="I530" s="803"/>
      <c r="J530" s="803"/>
      <c r="K530" s="803"/>
      <c r="L530" s="870"/>
      <c r="M530" s="870"/>
      <c r="N530" s="870"/>
      <c r="O530" s="803"/>
      <c r="P530" s="803"/>
      <c r="Q530" s="803"/>
      <c r="R530" s="803"/>
      <c r="S530" s="870"/>
      <c r="T530" s="870"/>
      <c r="U530" s="871"/>
      <c r="V530" s="870"/>
      <c r="W530" s="872"/>
      <c r="X530" s="803"/>
      <c r="Y530" s="803"/>
    </row>
    <row r="531" spans="1:25">
      <c r="A531" s="870"/>
      <c r="B531" s="803"/>
      <c r="C531" s="803"/>
      <c r="D531" s="803"/>
      <c r="E531" s="870"/>
      <c r="F531" s="870"/>
      <c r="G531" s="870"/>
      <c r="H531" s="870"/>
      <c r="I531" s="803"/>
      <c r="J531" s="803"/>
      <c r="K531" s="803"/>
      <c r="L531" s="870"/>
      <c r="M531" s="870"/>
      <c r="N531" s="870"/>
      <c r="O531" s="803"/>
      <c r="P531" s="803"/>
      <c r="Q531" s="803"/>
      <c r="R531" s="803"/>
      <c r="S531" s="870"/>
      <c r="T531" s="870"/>
      <c r="U531" s="871"/>
      <c r="V531" s="870"/>
      <c r="W531" s="872"/>
      <c r="X531" s="803"/>
      <c r="Y531" s="803"/>
    </row>
    <row r="532" spans="1:25">
      <c r="A532" s="870"/>
      <c r="B532" s="803"/>
      <c r="C532" s="803"/>
      <c r="D532" s="803"/>
      <c r="E532" s="870"/>
      <c r="F532" s="870"/>
      <c r="G532" s="870"/>
      <c r="H532" s="870"/>
      <c r="I532" s="803"/>
      <c r="J532" s="803"/>
      <c r="K532" s="803"/>
      <c r="L532" s="870"/>
      <c r="M532" s="870"/>
      <c r="N532" s="870"/>
      <c r="O532" s="803"/>
      <c r="P532" s="803"/>
      <c r="Q532" s="803"/>
      <c r="R532" s="803"/>
      <c r="S532" s="870"/>
      <c r="T532" s="870"/>
      <c r="U532" s="871"/>
      <c r="V532" s="870"/>
      <c r="W532" s="872"/>
      <c r="X532" s="803"/>
      <c r="Y532" s="803"/>
    </row>
    <row r="533" spans="1:25">
      <c r="A533" s="870"/>
      <c r="B533" s="803"/>
      <c r="C533" s="803"/>
      <c r="D533" s="803"/>
      <c r="E533" s="870"/>
      <c r="F533" s="870"/>
      <c r="G533" s="870"/>
      <c r="H533" s="870"/>
      <c r="I533" s="803"/>
      <c r="J533" s="803"/>
      <c r="K533" s="803"/>
      <c r="L533" s="870"/>
      <c r="M533" s="870"/>
      <c r="N533" s="870"/>
      <c r="O533" s="803"/>
      <c r="P533" s="803"/>
      <c r="Q533" s="803"/>
      <c r="R533" s="803"/>
      <c r="S533" s="870"/>
      <c r="T533" s="870"/>
      <c r="U533" s="871"/>
      <c r="V533" s="870"/>
      <c r="W533" s="872"/>
      <c r="X533" s="803"/>
      <c r="Y533" s="803"/>
    </row>
    <row r="534" spans="1:25">
      <c r="A534" s="870"/>
      <c r="B534" s="803"/>
      <c r="C534" s="803"/>
      <c r="D534" s="803"/>
      <c r="E534" s="870"/>
      <c r="F534" s="870"/>
      <c r="G534" s="870"/>
      <c r="H534" s="870"/>
      <c r="I534" s="803"/>
      <c r="J534" s="803"/>
      <c r="K534" s="803"/>
      <c r="L534" s="870"/>
      <c r="M534" s="870"/>
      <c r="N534" s="870"/>
      <c r="O534" s="803"/>
      <c r="P534" s="803"/>
      <c r="Q534" s="803"/>
      <c r="R534" s="803"/>
      <c r="S534" s="870"/>
      <c r="T534" s="870"/>
      <c r="U534" s="871"/>
      <c r="V534" s="870"/>
      <c r="W534" s="872"/>
      <c r="X534" s="803"/>
      <c r="Y534" s="803"/>
    </row>
    <row r="535" spans="1:25">
      <c r="A535" s="870"/>
      <c r="B535" s="803"/>
      <c r="C535" s="803"/>
      <c r="D535" s="803"/>
      <c r="E535" s="870"/>
      <c r="F535" s="870"/>
      <c r="G535" s="870"/>
      <c r="H535" s="870"/>
      <c r="I535" s="803"/>
      <c r="J535" s="803"/>
      <c r="K535" s="803"/>
      <c r="L535" s="870"/>
      <c r="M535" s="870"/>
      <c r="N535" s="870"/>
      <c r="O535" s="803"/>
      <c r="P535" s="803"/>
      <c r="Q535" s="803"/>
      <c r="R535" s="803"/>
      <c r="S535" s="870"/>
      <c r="T535" s="870"/>
      <c r="U535" s="871"/>
      <c r="V535" s="870"/>
      <c r="W535" s="872"/>
      <c r="X535" s="803"/>
      <c r="Y535" s="803"/>
    </row>
    <row r="536" spans="1:25">
      <c r="A536" s="870"/>
      <c r="B536" s="803"/>
      <c r="C536" s="803"/>
      <c r="D536" s="803"/>
      <c r="E536" s="870"/>
      <c r="F536" s="870"/>
      <c r="G536" s="870"/>
      <c r="H536" s="870"/>
      <c r="I536" s="803"/>
      <c r="J536" s="803"/>
      <c r="K536" s="803"/>
      <c r="L536" s="870"/>
      <c r="M536" s="870"/>
      <c r="N536" s="870"/>
      <c r="O536" s="803"/>
      <c r="P536" s="803"/>
      <c r="Q536" s="803"/>
      <c r="R536" s="803"/>
      <c r="S536" s="870"/>
      <c r="T536" s="870"/>
      <c r="U536" s="871"/>
      <c r="V536" s="870"/>
      <c r="W536" s="872"/>
      <c r="X536" s="803"/>
      <c r="Y536" s="803"/>
    </row>
    <row r="537" spans="1:25">
      <c r="A537" s="870"/>
      <c r="B537" s="803"/>
      <c r="C537" s="803"/>
      <c r="D537" s="803"/>
      <c r="E537" s="870"/>
      <c r="F537" s="870"/>
      <c r="G537" s="870"/>
      <c r="H537" s="870"/>
      <c r="I537" s="803"/>
      <c r="J537" s="803"/>
      <c r="K537" s="803"/>
      <c r="L537" s="870"/>
      <c r="M537" s="870"/>
      <c r="N537" s="870"/>
      <c r="O537" s="803"/>
      <c r="P537" s="803"/>
      <c r="Q537" s="803"/>
      <c r="R537" s="803"/>
      <c r="S537" s="870"/>
      <c r="T537" s="870"/>
      <c r="U537" s="871"/>
      <c r="V537" s="870"/>
      <c r="W537" s="872"/>
      <c r="X537" s="803"/>
      <c r="Y537" s="803"/>
    </row>
    <row r="538" spans="1:25">
      <c r="A538" s="870"/>
      <c r="B538" s="803"/>
      <c r="C538" s="803"/>
      <c r="D538" s="803"/>
      <c r="E538" s="870"/>
      <c r="F538" s="870"/>
      <c r="G538" s="870"/>
      <c r="H538" s="870"/>
      <c r="I538" s="803"/>
      <c r="J538" s="803"/>
      <c r="K538" s="803"/>
      <c r="L538" s="870"/>
      <c r="M538" s="870"/>
      <c r="N538" s="870"/>
      <c r="O538" s="803"/>
      <c r="P538" s="803"/>
      <c r="Q538" s="803"/>
      <c r="R538" s="803"/>
      <c r="S538" s="870"/>
      <c r="T538" s="870"/>
      <c r="U538" s="871"/>
      <c r="V538" s="870"/>
      <c r="W538" s="872"/>
      <c r="X538" s="803"/>
      <c r="Y538" s="803"/>
    </row>
    <row r="539" spans="1:25">
      <c r="A539" s="870"/>
      <c r="B539" s="803"/>
      <c r="C539" s="803"/>
      <c r="D539" s="803"/>
      <c r="E539" s="870"/>
      <c r="F539" s="870"/>
      <c r="G539" s="870"/>
      <c r="H539" s="870"/>
      <c r="I539" s="803"/>
      <c r="J539" s="803"/>
      <c r="K539" s="803"/>
      <c r="L539" s="870"/>
      <c r="M539" s="870"/>
      <c r="N539" s="870"/>
      <c r="O539" s="803"/>
      <c r="P539" s="803"/>
      <c r="Q539" s="803"/>
      <c r="R539" s="803"/>
      <c r="S539" s="870"/>
      <c r="T539" s="870"/>
      <c r="U539" s="871"/>
      <c r="V539" s="870"/>
      <c r="W539" s="872"/>
      <c r="X539" s="803"/>
      <c r="Y539" s="803"/>
    </row>
    <row r="540" spans="1:25">
      <c r="A540" s="870"/>
      <c r="B540" s="803"/>
      <c r="C540" s="803"/>
      <c r="D540" s="803"/>
      <c r="E540" s="870"/>
      <c r="F540" s="870"/>
      <c r="G540" s="870"/>
      <c r="H540" s="870"/>
      <c r="I540" s="803"/>
      <c r="J540" s="803"/>
      <c r="K540" s="803"/>
      <c r="L540" s="870"/>
      <c r="M540" s="870"/>
      <c r="N540" s="870"/>
      <c r="O540" s="803"/>
      <c r="P540" s="803"/>
      <c r="Q540" s="803"/>
      <c r="R540" s="803"/>
      <c r="S540" s="870"/>
      <c r="T540" s="870"/>
      <c r="U540" s="871"/>
      <c r="V540" s="870"/>
      <c r="W540" s="872"/>
      <c r="X540" s="803"/>
      <c r="Y540" s="803"/>
    </row>
    <row r="541" spans="1:25">
      <c r="A541" s="870"/>
      <c r="B541" s="803"/>
      <c r="C541" s="803"/>
      <c r="D541" s="803"/>
      <c r="E541" s="870"/>
      <c r="F541" s="870"/>
      <c r="G541" s="870"/>
      <c r="H541" s="870"/>
      <c r="I541" s="803"/>
      <c r="J541" s="803"/>
      <c r="K541" s="803"/>
      <c r="L541" s="870"/>
      <c r="M541" s="870"/>
      <c r="N541" s="870"/>
      <c r="O541" s="803"/>
      <c r="P541" s="803"/>
      <c r="Q541" s="803"/>
      <c r="R541" s="803"/>
      <c r="S541" s="870"/>
      <c r="T541" s="870"/>
      <c r="U541" s="871"/>
      <c r="V541" s="870"/>
      <c r="W541" s="872"/>
      <c r="X541" s="803"/>
      <c r="Y541" s="803"/>
    </row>
    <row r="542" spans="1:25">
      <c r="A542" s="870"/>
      <c r="B542" s="803"/>
      <c r="C542" s="803"/>
      <c r="D542" s="803"/>
      <c r="E542" s="870"/>
      <c r="F542" s="870"/>
      <c r="G542" s="870"/>
      <c r="H542" s="870"/>
      <c r="I542" s="803"/>
      <c r="J542" s="803"/>
      <c r="K542" s="803"/>
      <c r="L542" s="870"/>
      <c r="M542" s="870"/>
      <c r="N542" s="870"/>
      <c r="O542" s="803"/>
      <c r="P542" s="803"/>
      <c r="Q542" s="803"/>
      <c r="R542" s="803"/>
      <c r="S542" s="870"/>
      <c r="T542" s="870"/>
      <c r="U542" s="871"/>
      <c r="V542" s="870"/>
      <c r="W542" s="872"/>
      <c r="X542" s="803"/>
      <c r="Y542" s="803"/>
    </row>
    <row r="543" spans="1:25">
      <c r="A543" s="870"/>
      <c r="B543" s="803"/>
      <c r="C543" s="803"/>
      <c r="D543" s="803"/>
      <c r="E543" s="870"/>
      <c r="F543" s="870"/>
      <c r="G543" s="870"/>
      <c r="H543" s="870"/>
      <c r="I543" s="803"/>
      <c r="J543" s="803"/>
      <c r="K543" s="803"/>
      <c r="L543" s="870"/>
      <c r="M543" s="870"/>
      <c r="N543" s="870"/>
      <c r="O543" s="803"/>
      <c r="P543" s="803"/>
      <c r="Q543" s="803"/>
      <c r="R543" s="803"/>
      <c r="S543" s="870"/>
      <c r="T543" s="870"/>
      <c r="U543" s="871"/>
      <c r="V543" s="870"/>
      <c r="W543" s="872"/>
      <c r="X543" s="803"/>
      <c r="Y543" s="803"/>
    </row>
    <row r="544" spans="1:25">
      <c r="A544" s="870"/>
      <c r="B544" s="803"/>
      <c r="C544" s="803"/>
      <c r="D544" s="803"/>
      <c r="E544" s="870"/>
      <c r="F544" s="870"/>
      <c r="G544" s="870"/>
      <c r="H544" s="870"/>
      <c r="I544" s="803"/>
      <c r="J544" s="803"/>
      <c r="K544" s="803"/>
      <c r="L544" s="870"/>
      <c r="M544" s="870"/>
      <c r="N544" s="870"/>
      <c r="O544" s="803"/>
      <c r="P544" s="803"/>
      <c r="Q544" s="803"/>
      <c r="R544" s="803"/>
      <c r="S544" s="870"/>
      <c r="T544" s="870"/>
      <c r="U544" s="871"/>
      <c r="V544" s="870"/>
      <c r="W544" s="872"/>
      <c r="X544" s="803"/>
      <c r="Y544" s="803"/>
    </row>
    <row r="545" spans="1:25">
      <c r="A545" s="870"/>
      <c r="B545" s="803"/>
      <c r="C545" s="803"/>
      <c r="D545" s="803"/>
      <c r="E545" s="870"/>
      <c r="F545" s="870"/>
      <c r="G545" s="870"/>
      <c r="H545" s="870"/>
      <c r="I545" s="803"/>
      <c r="J545" s="803"/>
      <c r="K545" s="803"/>
      <c r="L545" s="870"/>
      <c r="M545" s="870"/>
      <c r="N545" s="870"/>
      <c r="O545" s="803"/>
      <c r="P545" s="803"/>
      <c r="Q545" s="803"/>
      <c r="R545" s="803"/>
      <c r="S545" s="870"/>
      <c r="T545" s="870"/>
      <c r="U545" s="871"/>
      <c r="V545" s="870"/>
      <c r="W545" s="872"/>
      <c r="X545" s="803"/>
      <c r="Y545" s="803"/>
    </row>
    <row r="546" spans="1:25">
      <c r="A546" s="870"/>
      <c r="B546" s="803"/>
      <c r="C546" s="803"/>
      <c r="D546" s="803"/>
      <c r="E546" s="870"/>
      <c r="F546" s="870"/>
      <c r="G546" s="870"/>
      <c r="H546" s="870"/>
      <c r="I546" s="803"/>
      <c r="J546" s="803"/>
      <c r="K546" s="803"/>
      <c r="L546" s="870"/>
      <c r="M546" s="870"/>
      <c r="N546" s="870"/>
      <c r="O546" s="803"/>
      <c r="P546" s="803"/>
      <c r="Q546" s="803"/>
      <c r="R546" s="803"/>
      <c r="S546" s="870"/>
      <c r="T546" s="870"/>
      <c r="U546" s="871"/>
      <c r="V546" s="870"/>
      <c r="W546" s="872"/>
      <c r="X546" s="803"/>
      <c r="Y546" s="803"/>
    </row>
    <row r="547" spans="1:25">
      <c r="A547" s="870"/>
      <c r="B547" s="803"/>
      <c r="C547" s="803"/>
      <c r="D547" s="803"/>
      <c r="E547" s="870"/>
      <c r="F547" s="870"/>
      <c r="G547" s="870"/>
      <c r="H547" s="870"/>
      <c r="I547" s="803"/>
      <c r="J547" s="803"/>
      <c r="K547" s="803"/>
      <c r="L547" s="870"/>
      <c r="M547" s="870"/>
      <c r="N547" s="870"/>
      <c r="O547" s="803"/>
      <c r="P547" s="803"/>
      <c r="Q547" s="803"/>
      <c r="R547" s="803"/>
      <c r="S547" s="870"/>
      <c r="T547" s="870"/>
      <c r="U547" s="871"/>
      <c r="V547" s="870"/>
      <c r="W547" s="872"/>
      <c r="X547" s="803"/>
      <c r="Y547" s="803"/>
    </row>
    <row r="548" spans="1:25">
      <c r="A548" s="870"/>
      <c r="B548" s="803"/>
      <c r="C548" s="803"/>
      <c r="D548" s="803"/>
      <c r="E548" s="870"/>
      <c r="F548" s="870"/>
      <c r="G548" s="870"/>
      <c r="H548" s="870"/>
      <c r="I548" s="803"/>
      <c r="J548" s="803"/>
      <c r="K548" s="803"/>
      <c r="L548" s="870"/>
      <c r="M548" s="870"/>
      <c r="N548" s="870"/>
      <c r="O548" s="803"/>
      <c r="P548" s="803"/>
      <c r="Q548" s="803"/>
      <c r="R548" s="803"/>
      <c r="S548" s="870"/>
      <c r="T548" s="870"/>
      <c r="U548" s="871"/>
      <c r="V548" s="870"/>
      <c r="W548" s="872"/>
      <c r="X548" s="803"/>
      <c r="Y548" s="803"/>
    </row>
    <row r="549" spans="1:25">
      <c r="A549" s="870"/>
      <c r="B549" s="803"/>
      <c r="C549" s="803"/>
      <c r="D549" s="803"/>
      <c r="E549" s="870"/>
      <c r="F549" s="870"/>
      <c r="G549" s="870"/>
      <c r="H549" s="870"/>
      <c r="I549" s="803"/>
      <c r="J549" s="803"/>
      <c r="K549" s="803"/>
      <c r="L549" s="870"/>
      <c r="M549" s="870"/>
      <c r="N549" s="870"/>
      <c r="O549" s="803"/>
      <c r="P549" s="803"/>
      <c r="Q549" s="803"/>
      <c r="R549" s="803"/>
      <c r="S549" s="870"/>
      <c r="T549" s="870"/>
      <c r="U549" s="871"/>
      <c r="V549" s="870"/>
      <c r="W549" s="872"/>
      <c r="X549" s="803"/>
      <c r="Y549" s="803"/>
    </row>
    <row r="550" spans="1:25">
      <c r="A550" s="870"/>
      <c r="B550" s="803"/>
      <c r="C550" s="803"/>
      <c r="D550" s="803"/>
      <c r="E550" s="870"/>
      <c r="F550" s="870"/>
      <c r="G550" s="870"/>
      <c r="H550" s="870"/>
      <c r="I550" s="803"/>
      <c r="J550" s="803"/>
      <c r="K550" s="803"/>
      <c r="L550" s="870"/>
      <c r="M550" s="870"/>
      <c r="N550" s="870"/>
      <c r="O550" s="803"/>
      <c r="P550" s="803"/>
      <c r="Q550" s="803"/>
      <c r="R550" s="803"/>
      <c r="S550" s="870"/>
      <c r="T550" s="870"/>
      <c r="U550" s="871"/>
      <c r="V550" s="870"/>
      <c r="W550" s="872"/>
      <c r="X550" s="803"/>
      <c r="Y550" s="803"/>
    </row>
    <row r="551" spans="1:25">
      <c r="A551" s="870"/>
      <c r="B551" s="803"/>
      <c r="C551" s="803"/>
      <c r="D551" s="803"/>
      <c r="E551" s="870"/>
      <c r="F551" s="870"/>
      <c r="G551" s="870"/>
      <c r="H551" s="870"/>
      <c r="I551" s="803"/>
      <c r="J551" s="803"/>
      <c r="K551" s="803"/>
      <c r="L551" s="870"/>
      <c r="M551" s="870"/>
      <c r="N551" s="870"/>
      <c r="O551" s="803"/>
      <c r="P551" s="803"/>
      <c r="Q551" s="803"/>
      <c r="R551" s="803"/>
      <c r="S551" s="870"/>
      <c r="T551" s="870"/>
      <c r="U551" s="871"/>
      <c r="V551" s="870"/>
      <c r="W551" s="872"/>
      <c r="X551" s="803"/>
      <c r="Y551" s="803"/>
    </row>
    <row r="552" spans="1:25">
      <c r="A552" s="870"/>
      <c r="B552" s="803"/>
      <c r="C552" s="803"/>
      <c r="D552" s="803"/>
      <c r="E552" s="870"/>
      <c r="F552" s="870"/>
      <c r="G552" s="870"/>
      <c r="H552" s="870"/>
      <c r="I552" s="803"/>
      <c r="J552" s="803"/>
      <c r="K552" s="803"/>
      <c r="L552" s="870"/>
      <c r="M552" s="870"/>
      <c r="N552" s="870"/>
      <c r="O552" s="803"/>
      <c r="P552" s="803"/>
      <c r="Q552" s="803"/>
      <c r="R552" s="803"/>
      <c r="S552" s="870"/>
      <c r="T552" s="870"/>
      <c r="U552" s="871"/>
      <c r="V552" s="870"/>
      <c r="W552" s="872"/>
      <c r="X552" s="803"/>
      <c r="Y552" s="803"/>
    </row>
    <row r="553" spans="1:25">
      <c r="A553" s="870"/>
      <c r="B553" s="803"/>
      <c r="C553" s="803"/>
      <c r="D553" s="803"/>
      <c r="E553" s="870"/>
      <c r="F553" s="870"/>
      <c r="G553" s="870"/>
      <c r="H553" s="870"/>
      <c r="I553" s="803"/>
      <c r="J553" s="803"/>
      <c r="K553" s="803"/>
      <c r="L553" s="870"/>
      <c r="M553" s="870"/>
      <c r="N553" s="870"/>
      <c r="O553" s="803"/>
      <c r="P553" s="803"/>
      <c r="Q553" s="803"/>
      <c r="R553" s="803"/>
      <c r="S553" s="870"/>
      <c r="T553" s="870"/>
      <c r="U553" s="871"/>
      <c r="V553" s="870"/>
      <c r="W553" s="872"/>
      <c r="X553" s="803"/>
      <c r="Y553" s="803"/>
    </row>
    <row r="554" spans="1:25">
      <c r="A554" s="870"/>
      <c r="B554" s="803"/>
      <c r="C554" s="803"/>
      <c r="D554" s="803"/>
      <c r="E554" s="870"/>
      <c r="F554" s="870"/>
      <c r="G554" s="870"/>
      <c r="H554" s="870"/>
      <c r="I554" s="803"/>
      <c r="J554" s="803"/>
      <c r="K554" s="803"/>
      <c r="L554" s="870"/>
      <c r="M554" s="870"/>
      <c r="N554" s="870"/>
      <c r="O554" s="803"/>
      <c r="P554" s="803"/>
      <c r="Q554" s="803"/>
      <c r="R554" s="803"/>
      <c r="S554" s="870"/>
      <c r="T554" s="870"/>
      <c r="U554" s="871"/>
      <c r="V554" s="870"/>
      <c r="W554" s="872"/>
      <c r="X554" s="803"/>
      <c r="Y554" s="803"/>
    </row>
    <row r="555" spans="1:25">
      <c r="A555" s="870"/>
      <c r="B555" s="803"/>
      <c r="C555" s="803"/>
      <c r="D555" s="803"/>
      <c r="E555" s="870"/>
      <c r="F555" s="870"/>
      <c r="G555" s="870"/>
      <c r="H555" s="870"/>
      <c r="I555" s="803"/>
      <c r="J555" s="803"/>
      <c r="K555" s="803"/>
      <c r="L555" s="870"/>
      <c r="M555" s="870"/>
      <c r="N555" s="870"/>
      <c r="O555" s="803"/>
      <c r="P555" s="803"/>
      <c r="Q555" s="803"/>
      <c r="R555" s="803"/>
      <c r="S555" s="870"/>
      <c r="T555" s="870"/>
      <c r="U555" s="871"/>
      <c r="V555" s="870"/>
      <c r="W555" s="872"/>
      <c r="X555" s="803"/>
      <c r="Y555" s="803"/>
    </row>
    <row r="556" spans="1:25">
      <c r="A556" s="870"/>
      <c r="B556" s="803"/>
      <c r="C556" s="803"/>
      <c r="D556" s="803"/>
      <c r="E556" s="870"/>
      <c r="F556" s="870"/>
      <c r="G556" s="870"/>
      <c r="H556" s="870"/>
      <c r="I556" s="803"/>
      <c r="J556" s="803"/>
      <c r="K556" s="803"/>
      <c r="L556" s="870"/>
      <c r="M556" s="870"/>
      <c r="N556" s="870"/>
      <c r="O556" s="803"/>
      <c r="P556" s="803"/>
      <c r="Q556" s="803"/>
      <c r="R556" s="803"/>
      <c r="S556" s="870"/>
      <c r="T556" s="870"/>
      <c r="U556" s="871"/>
      <c r="V556" s="870"/>
      <c r="W556" s="872"/>
      <c r="X556" s="803"/>
      <c r="Y556" s="803"/>
    </row>
    <row r="557" spans="1:25">
      <c r="A557" s="870"/>
      <c r="B557" s="803"/>
      <c r="C557" s="803"/>
      <c r="D557" s="803"/>
      <c r="E557" s="870"/>
      <c r="F557" s="870"/>
      <c r="G557" s="870"/>
      <c r="H557" s="870"/>
      <c r="I557" s="803"/>
      <c r="J557" s="803"/>
      <c r="K557" s="803"/>
      <c r="L557" s="870"/>
      <c r="M557" s="870"/>
      <c r="N557" s="870"/>
      <c r="O557" s="803"/>
      <c r="P557" s="803"/>
      <c r="Q557" s="803"/>
      <c r="R557" s="803"/>
      <c r="S557" s="870"/>
      <c r="T557" s="870"/>
      <c r="U557" s="871"/>
      <c r="V557" s="870"/>
      <c r="W557" s="872"/>
      <c r="X557" s="803"/>
      <c r="Y557" s="803"/>
    </row>
    <row r="558" spans="1:25">
      <c r="A558" s="870"/>
      <c r="B558" s="803"/>
      <c r="C558" s="803"/>
      <c r="D558" s="803"/>
      <c r="E558" s="870"/>
      <c r="F558" s="870"/>
      <c r="G558" s="870"/>
      <c r="H558" s="870"/>
      <c r="I558" s="803"/>
      <c r="J558" s="803"/>
      <c r="K558" s="803"/>
      <c r="L558" s="870"/>
      <c r="M558" s="870"/>
      <c r="N558" s="870"/>
      <c r="O558" s="803"/>
      <c r="P558" s="803"/>
      <c r="Q558" s="803"/>
      <c r="R558" s="803"/>
      <c r="S558" s="870"/>
      <c r="T558" s="870"/>
      <c r="U558" s="871"/>
      <c r="V558" s="870"/>
      <c r="W558" s="872"/>
      <c r="X558" s="803"/>
      <c r="Y558" s="803"/>
    </row>
    <row r="559" spans="1:25">
      <c r="A559" s="870"/>
      <c r="B559" s="803"/>
      <c r="C559" s="803"/>
      <c r="D559" s="803"/>
      <c r="E559" s="870"/>
      <c r="F559" s="870"/>
      <c r="G559" s="870"/>
      <c r="H559" s="870"/>
      <c r="I559" s="803"/>
      <c r="J559" s="803"/>
      <c r="K559" s="803"/>
      <c r="L559" s="870"/>
      <c r="M559" s="870"/>
      <c r="N559" s="870"/>
      <c r="O559" s="803"/>
      <c r="P559" s="803"/>
      <c r="Q559" s="803"/>
      <c r="R559" s="803"/>
      <c r="S559" s="870"/>
      <c r="T559" s="870"/>
      <c r="U559" s="871"/>
      <c r="V559" s="870"/>
      <c r="W559" s="872"/>
      <c r="X559" s="803"/>
      <c r="Y559" s="803"/>
    </row>
    <row r="560" spans="1:25">
      <c r="A560" s="870"/>
      <c r="B560" s="803"/>
      <c r="C560" s="803"/>
      <c r="D560" s="803"/>
      <c r="E560" s="870"/>
      <c r="F560" s="870"/>
      <c r="G560" s="870"/>
      <c r="H560" s="870"/>
      <c r="I560" s="803"/>
      <c r="J560" s="803"/>
      <c r="K560" s="803"/>
      <c r="L560" s="870"/>
      <c r="M560" s="870"/>
      <c r="N560" s="870"/>
      <c r="O560" s="803"/>
      <c r="P560" s="803"/>
      <c r="Q560" s="803"/>
      <c r="R560" s="803"/>
      <c r="S560" s="870"/>
      <c r="T560" s="870"/>
      <c r="U560" s="871"/>
      <c r="V560" s="870"/>
      <c r="W560" s="872"/>
      <c r="X560" s="803"/>
      <c r="Y560" s="803"/>
    </row>
    <row r="561" spans="1:25">
      <c r="A561" s="870"/>
      <c r="B561" s="803"/>
      <c r="C561" s="803"/>
      <c r="D561" s="803"/>
      <c r="E561" s="870"/>
      <c r="F561" s="870"/>
      <c r="G561" s="870"/>
      <c r="H561" s="870"/>
      <c r="I561" s="803"/>
      <c r="J561" s="803"/>
      <c r="K561" s="803"/>
      <c r="L561" s="870"/>
      <c r="M561" s="870"/>
      <c r="N561" s="870"/>
      <c r="O561" s="803"/>
      <c r="P561" s="803"/>
      <c r="Q561" s="803"/>
      <c r="R561" s="803"/>
      <c r="S561" s="870"/>
      <c r="T561" s="870"/>
      <c r="U561" s="871"/>
      <c r="V561" s="870"/>
      <c r="W561" s="872"/>
      <c r="X561" s="803"/>
      <c r="Y561" s="803"/>
    </row>
    <row r="562" spans="1:25">
      <c r="A562" s="870"/>
      <c r="B562" s="803"/>
      <c r="C562" s="803"/>
      <c r="D562" s="803"/>
      <c r="E562" s="870"/>
      <c r="F562" s="870"/>
      <c r="G562" s="870"/>
      <c r="H562" s="870"/>
      <c r="I562" s="803"/>
      <c r="J562" s="803"/>
      <c r="K562" s="803"/>
      <c r="L562" s="870"/>
      <c r="M562" s="870"/>
      <c r="N562" s="870"/>
      <c r="O562" s="803"/>
      <c r="P562" s="803"/>
      <c r="Q562" s="803"/>
      <c r="R562" s="803"/>
      <c r="S562" s="870"/>
      <c r="T562" s="870"/>
      <c r="U562" s="871"/>
      <c r="V562" s="870"/>
      <c r="W562" s="872"/>
      <c r="X562" s="803"/>
      <c r="Y562" s="803"/>
    </row>
    <row r="563" spans="1:25">
      <c r="A563" s="870"/>
      <c r="B563" s="803"/>
      <c r="C563" s="803"/>
      <c r="D563" s="803"/>
      <c r="E563" s="870"/>
      <c r="F563" s="870"/>
      <c r="G563" s="870"/>
      <c r="H563" s="870"/>
      <c r="I563" s="803"/>
      <c r="J563" s="803"/>
      <c r="K563" s="803"/>
      <c r="L563" s="870"/>
      <c r="M563" s="870"/>
      <c r="N563" s="870"/>
      <c r="O563" s="803"/>
      <c r="P563" s="803"/>
      <c r="Q563" s="803"/>
      <c r="R563" s="803"/>
      <c r="S563" s="870"/>
      <c r="T563" s="870"/>
      <c r="U563" s="871"/>
      <c r="V563" s="870"/>
      <c r="W563" s="872"/>
      <c r="X563" s="803"/>
      <c r="Y563" s="803"/>
    </row>
    <row r="564" spans="1:25">
      <c r="A564" s="870"/>
      <c r="B564" s="803"/>
      <c r="C564" s="803"/>
      <c r="D564" s="803"/>
      <c r="E564" s="870"/>
      <c r="F564" s="870"/>
      <c r="G564" s="870"/>
      <c r="H564" s="870"/>
      <c r="I564" s="803"/>
      <c r="J564" s="803"/>
      <c r="K564" s="803"/>
      <c r="L564" s="870"/>
      <c r="M564" s="870"/>
      <c r="N564" s="870"/>
      <c r="O564" s="803"/>
      <c r="P564" s="803"/>
      <c r="Q564" s="803"/>
      <c r="R564" s="803"/>
      <c r="S564" s="870"/>
      <c r="T564" s="870"/>
      <c r="U564" s="871"/>
      <c r="V564" s="870"/>
      <c r="W564" s="872"/>
      <c r="X564" s="803"/>
      <c r="Y564" s="803"/>
    </row>
    <row r="565" spans="1:25">
      <c r="A565" s="870"/>
      <c r="B565" s="803"/>
      <c r="C565" s="803"/>
      <c r="D565" s="803"/>
      <c r="E565" s="870"/>
      <c r="F565" s="870"/>
      <c r="G565" s="870"/>
      <c r="H565" s="870"/>
      <c r="I565" s="803"/>
      <c r="J565" s="803"/>
      <c r="K565" s="803"/>
      <c r="L565" s="870"/>
      <c r="M565" s="870"/>
      <c r="N565" s="870"/>
      <c r="O565" s="803"/>
      <c r="P565" s="803"/>
      <c r="Q565" s="803"/>
      <c r="R565" s="803"/>
      <c r="S565" s="870"/>
      <c r="T565" s="870"/>
      <c r="U565" s="871"/>
      <c r="V565" s="870"/>
      <c r="W565" s="872"/>
      <c r="X565" s="803"/>
      <c r="Y565" s="803"/>
    </row>
    <row r="566" spans="1:25">
      <c r="A566" s="870"/>
      <c r="B566" s="803"/>
      <c r="C566" s="803"/>
      <c r="D566" s="803"/>
      <c r="E566" s="870"/>
      <c r="F566" s="870"/>
      <c r="G566" s="870"/>
      <c r="H566" s="870"/>
      <c r="I566" s="803"/>
      <c r="J566" s="803"/>
      <c r="K566" s="803"/>
      <c r="L566" s="870"/>
      <c r="M566" s="870"/>
      <c r="N566" s="870"/>
      <c r="O566" s="803"/>
      <c r="P566" s="803"/>
      <c r="Q566" s="803"/>
      <c r="R566" s="803"/>
      <c r="S566" s="870"/>
      <c r="T566" s="870"/>
      <c r="U566" s="871"/>
      <c r="V566" s="870"/>
      <c r="W566" s="872"/>
      <c r="X566" s="803"/>
      <c r="Y566" s="803"/>
    </row>
    <row r="567" spans="1:25">
      <c r="A567" s="870"/>
      <c r="B567" s="803"/>
      <c r="C567" s="803"/>
      <c r="D567" s="803"/>
      <c r="E567" s="870"/>
      <c r="F567" s="870"/>
      <c r="G567" s="870"/>
      <c r="H567" s="870"/>
      <c r="I567" s="803"/>
      <c r="J567" s="803"/>
      <c r="K567" s="803"/>
      <c r="L567" s="870"/>
      <c r="M567" s="870"/>
      <c r="N567" s="870"/>
      <c r="O567" s="803"/>
      <c r="P567" s="803"/>
      <c r="Q567" s="803"/>
      <c r="R567" s="803"/>
      <c r="S567" s="870"/>
      <c r="T567" s="870"/>
      <c r="U567" s="871"/>
      <c r="V567" s="870"/>
      <c r="W567" s="872"/>
      <c r="X567" s="803"/>
      <c r="Y567" s="803"/>
    </row>
    <row r="568" spans="1:25">
      <c r="A568" s="870"/>
      <c r="B568" s="803"/>
      <c r="C568" s="803"/>
      <c r="D568" s="803"/>
      <c r="E568" s="870"/>
      <c r="F568" s="870"/>
      <c r="G568" s="870"/>
      <c r="H568" s="870"/>
      <c r="I568" s="803"/>
      <c r="J568" s="803"/>
      <c r="K568" s="803"/>
      <c r="L568" s="870"/>
      <c r="M568" s="870"/>
      <c r="N568" s="870"/>
      <c r="O568" s="803"/>
      <c r="P568" s="803"/>
      <c r="Q568" s="803"/>
      <c r="R568" s="803"/>
      <c r="S568" s="870"/>
      <c r="T568" s="870"/>
      <c r="U568" s="871"/>
      <c r="V568" s="870"/>
      <c r="W568" s="872"/>
      <c r="X568" s="803"/>
      <c r="Y568" s="803"/>
    </row>
    <row r="569" spans="1:25">
      <c r="A569" s="870"/>
      <c r="B569" s="803"/>
      <c r="C569" s="803"/>
      <c r="D569" s="803"/>
      <c r="E569" s="870"/>
      <c r="F569" s="870"/>
      <c r="G569" s="870"/>
      <c r="H569" s="870"/>
      <c r="I569" s="803"/>
      <c r="J569" s="803"/>
      <c r="K569" s="803"/>
      <c r="L569" s="870"/>
      <c r="M569" s="870"/>
      <c r="N569" s="870"/>
      <c r="O569" s="803"/>
      <c r="P569" s="803"/>
      <c r="Q569" s="803"/>
      <c r="R569" s="803"/>
      <c r="S569" s="870"/>
      <c r="T569" s="870"/>
      <c r="U569" s="871"/>
      <c r="V569" s="870"/>
      <c r="W569" s="872"/>
      <c r="X569" s="803"/>
      <c r="Y569" s="803"/>
    </row>
    <row r="570" spans="1:25">
      <c r="A570" s="870"/>
      <c r="B570" s="803"/>
      <c r="C570" s="803"/>
      <c r="D570" s="803"/>
      <c r="E570" s="870"/>
      <c r="F570" s="870"/>
      <c r="G570" s="870"/>
      <c r="H570" s="870"/>
      <c r="I570" s="803"/>
      <c r="J570" s="803"/>
      <c r="K570" s="803"/>
      <c r="L570" s="870"/>
      <c r="M570" s="870"/>
      <c r="N570" s="870"/>
      <c r="O570" s="803"/>
      <c r="P570" s="803"/>
      <c r="Q570" s="803"/>
      <c r="R570" s="803"/>
      <c r="S570" s="870"/>
      <c r="T570" s="870"/>
      <c r="U570" s="871"/>
      <c r="V570" s="870"/>
      <c r="W570" s="872"/>
      <c r="X570" s="803"/>
      <c r="Y570" s="803"/>
    </row>
    <row r="571" spans="1:25">
      <c r="A571" s="870"/>
      <c r="B571" s="803"/>
      <c r="C571" s="803"/>
      <c r="D571" s="803"/>
      <c r="E571" s="870"/>
      <c r="F571" s="870"/>
      <c r="G571" s="870"/>
      <c r="H571" s="870"/>
      <c r="I571" s="803"/>
      <c r="J571" s="803"/>
      <c r="K571" s="803"/>
      <c r="L571" s="870"/>
      <c r="M571" s="870"/>
      <c r="N571" s="870"/>
      <c r="O571" s="803"/>
      <c r="P571" s="803"/>
      <c r="Q571" s="803"/>
      <c r="R571" s="803"/>
      <c r="S571" s="870"/>
      <c r="T571" s="870"/>
      <c r="U571" s="871"/>
      <c r="V571" s="870"/>
      <c r="W571" s="872"/>
      <c r="X571" s="803"/>
      <c r="Y571" s="803"/>
    </row>
    <row r="572" spans="1:25">
      <c r="A572" s="870"/>
      <c r="B572" s="803"/>
      <c r="C572" s="803"/>
      <c r="D572" s="803"/>
      <c r="E572" s="870"/>
      <c r="F572" s="870"/>
      <c r="G572" s="870"/>
      <c r="H572" s="870"/>
      <c r="I572" s="803"/>
      <c r="J572" s="803"/>
      <c r="K572" s="803"/>
      <c r="L572" s="870"/>
      <c r="M572" s="870"/>
      <c r="N572" s="870"/>
      <c r="O572" s="803"/>
      <c r="P572" s="803"/>
      <c r="Q572" s="803"/>
      <c r="R572" s="803"/>
      <c r="S572" s="870"/>
      <c r="T572" s="870"/>
      <c r="U572" s="871"/>
      <c r="V572" s="870"/>
      <c r="W572" s="872"/>
      <c r="X572" s="803"/>
      <c r="Y572" s="803"/>
    </row>
    <row r="573" spans="1:25">
      <c r="A573" s="870"/>
      <c r="B573" s="803"/>
      <c r="C573" s="803"/>
      <c r="D573" s="803"/>
      <c r="E573" s="870"/>
      <c r="F573" s="870"/>
      <c r="G573" s="870"/>
      <c r="H573" s="870"/>
      <c r="I573" s="803"/>
      <c r="J573" s="803"/>
      <c r="K573" s="803"/>
      <c r="L573" s="870"/>
      <c r="M573" s="870"/>
      <c r="N573" s="870"/>
      <c r="O573" s="803"/>
      <c r="P573" s="803"/>
      <c r="Q573" s="803"/>
      <c r="R573" s="803"/>
      <c r="S573" s="870"/>
      <c r="T573" s="870"/>
      <c r="U573" s="871"/>
      <c r="V573" s="870"/>
      <c r="W573" s="872"/>
      <c r="X573" s="803"/>
      <c r="Y573" s="803"/>
    </row>
    <row r="574" spans="1:25">
      <c r="A574" s="870"/>
      <c r="B574" s="803"/>
      <c r="C574" s="803"/>
      <c r="D574" s="803"/>
      <c r="E574" s="870"/>
      <c r="F574" s="870"/>
      <c r="G574" s="870"/>
      <c r="H574" s="870"/>
      <c r="I574" s="803"/>
      <c r="J574" s="803"/>
      <c r="K574" s="803"/>
      <c r="L574" s="870"/>
      <c r="M574" s="870"/>
      <c r="N574" s="870"/>
      <c r="O574" s="803"/>
      <c r="P574" s="803"/>
      <c r="Q574" s="803"/>
      <c r="R574" s="803"/>
      <c r="S574" s="870"/>
      <c r="T574" s="870"/>
      <c r="U574" s="871"/>
      <c r="V574" s="870"/>
      <c r="W574" s="872"/>
      <c r="X574" s="803"/>
      <c r="Y574" s="803"/>
    </row>
    <row r="575" spans="1:25">
      <c r="A575" s="870"/>
      <c r="B575" s="803"/>
      <c r="C575" s="803"/>
      <c r="D575" s="803"/>
      <c r="E575" s="870"/>
      <c r="F575" s="870"/>
      <c r="G575" s="870"/>
      <c r="H575" s="870"/>
      <c r="I575" s="803"/>
      <c r="J575" s="803"/>
      <c r="K575" s="803"/>
      <c r="L575" s="870"/>
      <c r="M575" s="870"/>
      <c r="N575" s="870"/>
      <c r="O575" s="803"/>
      <c r="P575" s="803"/>
      <c r="Q575" s="803"/>
      <c r="R575" s="803"/>
      <c r="S575" s="870"/>
      <c r="T575" s="870"/>
      <c r="U575" s="871"/>
      <c r="V575" s="870"/>
      <c r="W575" s="872"/>
      <c r="X575" s="803"/>
      <c r="Y575" s="803"/>
    </row>
    <row r="576" spans="1:25">
      <c r="A576" s="870"/>
      <c r="B576" s="803"/>
      <c r="C576" s="803"/>
      <c r="D576" s="803"/>
      <c r="E576" s="870"/>
      <c r="F576" s="870"/>
      <c r="G576" s="870"/>
      <c r="H576" s="870"/>
      <c r="I576" s="803"/>
      <c r="J576" s="803"/>
      <c r="K576" s="803"/>
      <c r="L576" s="870"/>
      <c r="M576" s="870"/>
      <c r="N576" s="870"/>
      <c r="O576" s="803"/>
      <c r="P576" s="803"/>
      <c r="Q576" s="803"/>
      <c r="R576" s="803"/>
      <c r="S576" s="870"/>
      <c r="T576" s="870"/>
      <c r="U576" s="871"/>
      <c r="V576" s="870"/>
      <c r="W576" s="872"/>
      <c r="X576" s="803"/>
      <c r="Y576" s="803"/>
    </row>
    <row r="577" spans="1:25">
      <c r="A577" s="870"/>
      <c r="B577" s="803"/>
      <c r="C577" s="803"/>
      <c r="D577" s="803"/>
      <c r="E577" s="870"/>
      <c r="F577" s="870"/>
      <c r="G577" s="870"/>
      <c r="H577" s="870"/>
      <c r="I577" s="803"/>
      <c r="J577" s="803"/>
      <c r="K577" s="803"/>
      <c r="L577" s="870"/>
      <c r="M577" s="870"/>
      <c r="N577" s="870"/>
      <c r="O577" s="803"/>
      <c r="P577" s="803"/>
      <c r="Q577" s="803"/>
      <c r="R577" s="803"/>
      <c r="S577" s="870"/>
      <c r="T577" s="870"/>
      <c r="U577" s="871"/>
      <c r="V577" s="870"/>
      <c r="W577" s="872"/>
      <c r="X577" s="803"/>
      <c r="Y577" s="803"/>
    </row>
    <row r="578" spans="1:25">
      <c r="A578" s="870"/>
      <c r="B578" s="803"/>
      <c r="C578" s="803"/>
      <c r="D578" s="803"/>
      <c r="E578" s="870"/>
      <c r="F578" s="870"/>
      <c r="G578" s="870"/>
      <c r="H578" s="870"/>
      <c r="I578" s="803"/>
      <c r="J578" s="803"/>
      <c r="K578" s="803"/>
      <c r="L578" s="870"/>
      <c r="M578" s="870"/>
      <c r="N578" s="870"/>
      <c r="O578" s="803"/>
      <c r="P578" s="803"/>
      <c r="Q578" s="803"/>
      <c r="R578" s="803"/>
      <c r="S578" s="870"/>
      <c r="T578" s="870"/>
      <c r="U578" s="871"/>
      <c r="V578" s="870"/>
      <c r="W578" s="872"/>
      <c r="X578" s="803"/>
      <c r="Y578" s="803"/>
    </row>
    <row r="579" spans="1:25">
      <c r="A579" s="870"/>
      <c r="B579" s="803"/>
      <c r="C579" s="803"/>
      <c r="D579" s="803"/>
      <c r="E579" s="870"/>
      <c r="F579" s="870"/>
      <c r="G579" s="870"/>
      <c r="H579" s="870"/>
      <c r="I579" s="803"/>
      <c r="J579" s="803"/>
      <c r="K579" s="803"/>
      <c r="L579" s="870"/>
      <c r="M579" s="870"/>
      <c r="N579" s="870"/>
      <c r="O579" s="803"/>
      <c r="P579" s="803"/>
      <c r="Q579" s="803"/>
      <c r="R579" s="803"/>
      <c r="S579" s="870"/>
      <c r="T579" s="870"/>
      <c r="U579" s="871"/>
      <c r="V579" s="870"/>
      <c r="W579" s="872"/>
      <c r="X579" s="803"/>
      <c r="Y579" s="803"/>
    </row>
    <row r="580" spans="1:25">
      <c r="A580" s="870"/>
      <c r="B580" s="803"/>
      <c r="C580" s="803"/>
      <c r="D580" s="803"/>
      <c r="E580" s="870"/>
      <c r="F580" s="870"/>
      <c r="G580" s="870"/>
      <c r="H580" s="870"/>
      <c r="I580" s="803"/>
      <c r="J580" s="803"/>
      <c r="K580" s="803"/>
      <c r="L580" s="870"/>
      <c r="M580" s="870"/>
      <c r="N580" s="870"/>
      <c r="O580" s="803"/>
      <c r="P580" s="803"/>
      <c r="Q580" s="803"/>
      <c r="R580" s="803"/>
      <c r="S580" s="870"/>
      <c r="T580" s="870"/>
      <c r="U580" s="871"/>
      <c r="V580" s="870"/>
      <c r="W580" s="872"/>
      <c r="X580" s="803"/>
      <c r="Y580" s="803"/>
    </row>
    <row r="581" spans="1:25">
      <c r="A581" s="870"/>
      <c r="B581" s="803"/>
      <c r="C581" s="803"/>
      <c r="D581" s="803"/>
      <c r="E581" s="870"/>
      <c r="F581" s="870"/>
      <c r="G581" s="870"/>
      <c r="H581" s="870"/>
      <c r="I581" s="803"/>
      <c r="J581" s="803"/>
      <c r="K581" s="803"/>
      <c r="L581" s="870"/>
      <c r="M581" s="870"/>
      <c r="N581" s="870"/>
      <c r="O581" s="803"/>
      <c r="P581" s="803"/>
      <c r="Q581" s="803"/>
      <c r="R581" s="803"/>
      <c r="S581" s="870"/>
      <c r="T581" s="870"/>
      <c r="U581" s="871"/>
      <c r="V581" s="870"/>
      <c r="W581" s="872"/>
      <c r="X581" s="803"/>
      <c r="Y581" s="803"/>
    </row>
    <row r="582" spans="1:25">
      <c r="A582" s="870"/>
      <c r="B582" s="803"/>
      <c r="C582" s="803"/>
      <c r="D582" s="803"/>
      <c r="E582" s="870"/>
      <c r="F582" s="870"/>
      <c r="G582" s="870"/>
      <c r="H582" s="870"/>
      <c r="I582" s="803"/>
      <c r="J582" s="803"/>
      <c r="K582" s="803"/>
      <c r="L582" s="870"/>
      <c r="M582" s="870"/>
      <c r="N582" s="870"/>
      <c r="O582" s="803"/>
      <c r="P582" s="803"/>
      <c r="Q582" s="803"/>
      <c r="R582" s="803"/>
      <c r="S582" s="870"/>
      <c r="T582" s="870"/>
      <c r="U582" s="871"/>
      <c r="V582" s="870"/>
      <c r="W582" s="872"/>
      <c r="X582" s="803"/>
      <c r="Y582" s="803"/>
    </row>
    <row r="583" spans="1:25">
      <c r="A583" s="870"/>
      <c r="B583" s="803"/>
      <c r="C583" s="803"/>
      <c r="D583" s="803"/>
      <c r="E583" s="870"/>
      <c r="F583" s="870"/>
      <c r="G583" s="870"/>
      <c r="H583" s="870"/>
      <c r="I583" s="803"/>
      <c r="J583" s="803"/>
      <c r="K583" s="803"/>
      <c r="L583" s="870"/>
      <c r="M583" s="870"/>
      <c r="N583" s="870"/>
      <c r="O583" s="803"/>
      <c r="P583" s="803"/>
      <c r="Q583" s="803"/>
      <c r="R583" s="803"/>
      <c r="S583" s="870"/>
      <c r="T583" s="870"/>
      <c r="U583" s="871"/>
      <c r="V583" s="870"/>
      <c r="W583" s="872"/>
      <c r="X583" s="803"/>
      <c r="Y583" s="803"/>
    </row>
    <row r="584" spans="1:25">
      <c r="A584" s="870"/>
      <c r="B584" s="803"/>
      <c r="C584" s="803"/>
      <c r="D584" s="803"/>
      <c r="E584" s="870"/>
      <c r="F584" s="870"/>
      <c r="G584" s="870"/>
      <c r="H584" s="870"/>
      <c r="I584" s="803"/>
      <c r="J584" s="803"/>
      <c r="K584" s="803"/>
      <c r="L584" s="870"/>
      <c r="M584" s="870"/>
      <c r="N584" s="870"/>
      <c r="O584" s="803"/>
      <c r="P584" s="803"/>
      <c r="Q584" s="803"/>
      <c r="R584" s="803"/>
      <c r="S584" s="870"/>
      <c r="T584" s="870"/>
      <c r="U584" s="871"/>
      <c r="V584" s="870"/>
      <c r="W584" s="872"/>
      <c r="X584" s="803"/>
      <c r="Y584" s="803"/>
    </row>
    <row r="585" spans="1:25">
      <c r="A585" s="870"/>
      <c r="B585" s="803"/>
      <c r="C585" s="803"/>
      <c r="D585" s="803"/>
      <c r="E585" s="870"/>
      <c r="F585" s="870"/>
      <c r="G585" s="870"/>
      <c r="H585" s="870"/>
      <c r="I585" s="803"/>
      <c r="J585" s="803"/>
      <c r="K585" s="803"/>
      <c r="L585" s="870"/>
      <c r="M585" s="870"/>
      <c r="N585" s="870"/>
      <c r="O585" s="803"/>
      <c r="P585" s="803"/>
      <c r="Q585" s="803"/>
      <c r="R585" s="803"/>
      <c r="S585" s="870"/>
      <c r="T585" s="870"/>
      <c r="U585" s="871"/>
      <c r="V585" s="870"/>
      <c r="W585" s="872"/>
      <c r="X585" s="803"/>
      <c r="Y585" s="803"/>
    </row>
    <row r="586" spans="1:25">
      <c r="A586" s="870"/>
      <c r="B586" s="803"/>
      <c r="C586" s="803"/>
      <c r="D586" s="803"/>
      <c r="E586" s="870"/>
      <c r="F586" s="870"/>
      <c r="G586" s="870"/>
      <c r="H586" s="870"/>
      <c r="I586" s="803"/>
      <c r="J586" s="803"/>
      <c r="K586" s="803"/>
      <c r="L586" s="870"/>
      <c r="M586" s="870"/>
      <c r="N586" s="870"/>
      <c r="O586" s="803"/>
      <c r="P586" s="803"/>
      <c r="Q586" s="803"/>
      <c r="R586" s="803"/>
      <c r="S586" s="870"/>
      <c r="T586" s="870"/>
      <c r="U586" s="871"/>
      <c r="V586" s="870"/>
      <c r="W586" s="872"/>
      <c r="X586" s="803"/>
      <c r="Y586" s="803"/>
    </row>
    <row r="587" spans="1:25">
      <c r="A587" s="870"/>
      <c r="B587" s="803"/>
      <c r="C587" s="803"/>
      <c r="D587" s="803"/>
      <c r="E587" s="870"/>
      <c r="F587" s="870"/>
      <c r="G587" s="870"/>
      <c r="H587" s="870"/>
      <c r="I587" s="803"/>
      <c r="J587" s="803"/>
      <c r="K587" s="803"/>
      <c r="L587" s="870"/>
      <c r="M587" s="870"/>
      <c r="N587" s="870"/>
      <c r="O587" s="803"/>
      <c r="P587" s="803"/>
      <c r="Q587" s="803"/>
      <c r="R587" s="803"/>
      <c r="S587" s="870"/>
      <c r="T587" s="870"/>
      <c r="U587" s="871"/>
      <c r="V587" s="870"/>
      <c r="W587" s="872"/>
      <c r="X587" s="803"/>
      <c r="Y587" s="803"/>
    </row>
    <row r="588" spans="1:25">
      <c r="A588" s="870"/>
      <c r="B588" s="803"/>
      <c r="C588" s="803"/>
      <c r="D588" s="803"/>
      <c r="E588" s="870"/>
      <c r="F588" s="870"/>
      <c r="G588" s="870"/>
      <c r="H588" s="870"/>
      <c r="I588" s="803"/>
      <c r="J588" s="803"/>
      <c r="K588" s="803"/>
      <c r="L588" s="870"/>
      <c r="M588" s="870"/>
      <c r="N588" s="870"/>
      <c r="O588" s="803"/>
      <c r="P588" s="803"/>
      <c r="Q588" s="803"/>
      <c r="R588" s="803"/>
      <c r="S588" s="870"/>
      <c r="T588" s="870"/>
      <c r="U588" s="871"/>
      <c r="V588" s="870"/>
      <c r="W588" s="872"/>
      <c r="X588" s="803"/>
      <c r="Y588" s="803"/>
    </row>
    <row r="589" spans="1:25">
      <c r="A589" s="870"/>
      <c r="B589" s="803"/>
      <c r="C589" s="803"/>
      <c r="D589" s="803"/>
      <c r="E589" s="870"/>
      <c r="F589" s="870"/>
      <c r="G589" s="870"/>
      <c r="H589" s="870"/>
      <c r="I589" s="803"/>
      <c r="J589" s="803"/>
      <c r="K589" s="803"/>
      <c r="L589" s="870"/>
      <c r="M589" s="870"/>
      <c r="N589" s="870"/>
      <c r="O589" s="803"/>
      <c r="P589" s="803"/>
      <c r="Q589" s="803"/>
      <c r="R589" s="803"/>
      <c r="S589" s="870"/>
      <c r="T589" s="870"/>
      <c r="U589" s="871"/>
      <c r="V589" s="870"/>
      <c r="W589" s="872"/>
      <c r="X589" s="803"/>
      <c r="Y589" s="803"/>
    </row>
    <row r="590" spans="1:25">
      <c r="A590" s="870"/>
      <c r="B590" s="803"/>
      <c r="C590" s="803"/>
      <c r="D590" s="803"/>
      <c r="E590" s="870"/>
      <c r="F590" s="870"/>
      <c r="G590" s="870"/>
      <c r="H590" s="870"/>
      <c r="I590" s="803"/>
      <c r="J590" s="803"/>
      <c r="K590" s="803"/>
      <c r="L590" s="870"/>
      <c r="M590" s="870"/>
      <c r="N590" s="870"/>
      <c r="O590" s="803"/>
      <c r="P590" s="803"/>
      <c r="Q590" s="803"/>
      <c r="R590" s="803"/>
      <c r="S590" s="870"/>
      <c r="T590" s="870"/>
      <c r="U590" s="871"/>
      <c r="V590" s="870"/>
      <c r="W590" s="872"/>
      <c r="X590" s="803"/>
      <c r="Y590" s="803"/>
    </row>
    <row r="591" spans="1:25">
      <c r="A591" s="870"/>
      <c r="B591" s="803"/>
      <c r="C591" s="803"/>
      <c r="D591" s="803"/>
      <c r="E591" s="870"/>
      <c r="F591" s="870"/>
      <c r="G591" s="870"/>
      <c r="H591" s="870"/>
      <c r="I591" s="803"/>
      <c r="J591" s="803"/>
      <c r="K591" s="803"/>
      <c r="L591" s="870"/>
      <c r="M591" s="870"/>
      <c r="N591" s="870"/>
      <c r="O591" s="803"/>
      <c r="P591" s="803"/>
      <c r="Q591" s="803"/>
      <c r="R591" s="803"/>
      <c r="S591" s="870"/>
      <c r="T591" s="870"/>
      <c r="U591" s="871"/>
      <c r="V591" s="870"/>
      <c r="W591" s="872"/>
      <c r="X591" s="803"/>
      <c r="Y591" s="803"/>
    </row>
    <row r="592" spans="1:25">
      <c r="A592" s="870"/>
      <c r="B592" s="803"/>
      <c r="C592" s="803"/>
      <c r="D592" s="803"/>
      <c r="E592" s="870"/>
      <c r="F592" s="870"/>
      <c r="G592" s="870"/>
      <c r="H592" s="870"/>
      <c r="I592" s="803"/>
      <c r="J592" s="803"/>
      <c r="K592" s="803"/>
      <c r="L592" s="870"/>
      <c r="M592" s="870"/>
      <c r="N592" s="870"/>
      <c r="O592" s="803"/>
      <c r="P592" s="803"/>
      <c r="Q592" s="803"/>
      <c r="R592" s="803"/>
      <c r="S592" s="870"/>
      <c r="T592" s="870"/>
      <c r="U592" s="871"/>
      <c r="V592" s="870"/>
      <c r="W592" s="872"/>
      <c r="X592" s="803"/>
      <c r="Y592" s="803"/>
    </row>
    <row r="593" spans="1:25">
      <c r="A593" s="870"/>
      <c r="B593" s="803"/>
      <c r="C593" s="803"/>
      <c r="D593" s="803"/>
      <c r="E593" s="870"/>
      <c r="F593" s="870"/>
      <c r="G593" s="870"/>
      <c r="H593" s="870"/>
      <c r="I593" s="803"/>
      <c r="J593" s="803"/>
      <c r="K593" s="803"/>
      <c r="L593" s="870"/>
      <c r="M593" s="870"/>
      <c r="N593" s="870"/>
      <c r="O593" s="803"/>
      <c r="P593" s="803"/>
      <c r="Q593" s="803"/>
      <c r="R593" s="803"/>
      <c r="S593" s="870"/>
      <c r="T593" s="870"/>
      <c r="U593" s="871"/>
      <c r="V593" s="870"/>
      <c r="W593" s="872"/>
      <c r="X593" s="803"/>
      <c r="Y593" s="803"/>
    </row>
    <row r="594" spans="1:25">
      <c r="A594" s="870"/>
      <c r="B594" s="803"/>
      <c r="C594" s="803"/>
      <c r="D594" s="803"/>
      <c r="E594" s="870"/>
      <c r="F594" s="870"/>
      <c r="G594" s="870"/>
      <c r="H594" s="870"/>
      <c r="I594" s="803"/>
      <c r="J594" s="803"/>
      <c r="K594" s="803"/>
      <c r="L594" s="870"/>
      <c r="M594" s="870"/>
      <c r="N594" s="870"/>
      <c r="O594" s="803"/>
      <c r="P594" s="803"/>
      <c r="Q594" s="803"/>
      <c r="R594" s="803"/>
      <c r="S594" s="870"/>
      <c r="T594" s="870"/>
      <c r="U594" s="871"/>
      <c r="V594" s="870"/>
      <c r="W594" s="872"/>
      <c r="X594" s="803"/>
      <c r="Y594" s="803"/>
    </row>
    <row r="595" spans="1:25">
      <c r="A595" s="870"/>
      <c r="B595" s="803"/>
      <c r="C595" s="803"/>
      <c r="D595" s="803"/>
      <c r="E595" s="870"/>
      <c r="F595" s="870"/>
      <c r="G595" s="870"/>
      <c r="H595" s="870"/>
      <c r="I595" s="803"/>
      <c r="J595" s="803"/>
      <c r="K595" s="803"/>
      <c r="L595" s="870"/>
      <c r="M595" s="870"/>
      <c r="N595" s="870"/>
      <c r="O595" s="803"/>
      <c r="P595" s="803"/>
      <c r="Q595" s="803"/>
      <c r="R595" s="803"/>
      <c r="S595" s="870"/>
      <c r="T595" s="870"/>
      <c r="U595" s="871"/>
      <c r="V595" s="870"/>
      <c r="W595" s="872"/>
      <c r="X595" s="803"/>
      <c r="Y595" s="803"/>
    </row>
    <row r="596" spans="1:25">
      <c r="A596" s="870"/>
      <c r="B596" s="803"/>
      <c r="C596" s="803"/>
      <c r="D596" s="803"/>
      <c r="E596" s="870"/>
      <c r="F596" s="870"/>
      <c r="G596" s="870"/>
      <c r="H596" s="870"/>
      <c r="I596" s="803"/>
      <c r="J596" s="803"/>
      <c r="K596" s="803"/>
      <c r="L596" s="870"/>
      <c r="M596" s="870"/>
      <c r="N596" s="870"/>
      <c r="O596" s="803"/>
      <c r="P596" s="803"/>
      <c r="Q596" s="803"/>
      <c r="R596" s="803"/>
      <c r="S596" s="870"/>
      <c r="T596" s="870"/>
      <c r="U596" s="871"/>
      <c r="V596" s="870"/>
      <c r="W596" s="872"/>
      <c r="X596" s="803"/>
      <c r="Y596" s="803"/>
    </row>
    <row r="597" spans="1:25">
      <c r="A597" s="870"/>
      <c r="B597" s="803"/>
      <c r="C597" s="803"/>
      <c r="D597" s="803"/>
      <c r="E597" s="870"/>
      <c r="F597" s="870"/>
      <c r="G597" s="870"/>
      <c r="H597" s="870"/>
      <c r="I597" s="803"/>
      <c r="J597" s="803"/>
      <c r="K597" s="803"/>
      <c r="L597" s="870"/>
      <c r="M597" s="870"/>
      <c r="N597" s="870"/>
      <c r="O597" s="803"/>
      <c r="P597" s="803"/>
      <c r="Q597" s="803"/>
      <c r="R597" s="803"/>
      <c r="S597" s="870"/>
      <c r="T597" s="870"/>
      <c r="U597" s="871"/>
      <c r="V597" s="870"/>
      <c r="W597" s="872"/>
      <c r="X597" s="803"/>
      <c r="Y597" s="803"/>
    </row>
    <row r="598" spans="1:25">
      <c r="A598" s="870"/>
      <c r="B598" s="803"/>
      <c r="C598" s="803"/>
      <c r="D598" s="803"/>
      <c r="E598" s="870"/>
      <c r="F598" s="870"/>
      <c r="G598" s="870"/>
      <c r="H598" s="870"/>
      <c r="I598" s="803"/>
      <c r="J598" s="803"/>
      <c r="K598" s="803"/>
      <c r="L598" s="870"/>
      <c r="M598" s="870"/>
      <c r="N598" s="870"/>
      <c r="O598" s="803"/>
      <c r="P598" s="803"/>
      <c r="Q598" s="803"/>
      <c r="R598" s="803"/>
      <c r="S598" s="870"/>
      <c r="T598" s="870"/>
      <c r="U598" s="871"/>
      <c r="V598" s="870"/>
      <c r="W598" s="872"/>
      <c r="X598" s="803"/>
      <c r="Y598" s="803"/>
    </row>
    <row r="599" spans="1:25">
      <c r="A599" s="870"/>
      <c r="B599" s="803"/>
      <c r="C599" s="803"/>
      <c r="D599" s="803"/>
      <c r="E599" s="870"/>
      <c r="F599" s="870"/>
      <c r="G599" s="870"/>
      <c r="H599" s="870"/>
      <c r="I599" s="803"/>
      <c r="J599" s="803"/>
      <c r="K599" s="803"/>
      <c r="L599" s="870"/>
      <c r="M599" s="870"/>
      <c r="N599" s="870"/>
      <c r="O599" s="803"/>
      <c r="P599" s="803"/>
      <c r="Q599" s="803"/>
      <c r="R599" s="803"/>
      <c r="S599" s="870"/>
      <c r="T599" s="870"/>
      <c r="U599" s="871"/>
      <c r="V599" s="870"/>
      <c r="W599" s="872"/>
      <c r="X599" s="803"/>
      <c r="Y599" s="803"/>
    </row>
    <row r="600" spans="1:25">
      <c r="A600" s="870"/>
      <c r="B600" s="803"/>
      <c r="C600" s="803"/>
      <c r="D600" s="803"/>
      <c r="E600" s="870"/>
      <c r="F600" s="870"/>
      <c r="G600" s="870"/>
      <c r="H600" s="870"/>
      <c r="I600" s="803"/>
      <c r="J600" s="803"/>
      <c r="K600" s="803"/>
      <c r="L600" s="870"/>
      <c r="M600" s="870"/>
      <c r="N600" s="870"/>
      <c r="O600" s="803"/>
      <c r="P600" s="803"/>
      <c r="Q600" s="803"/>
      <c r="R600" s="803"/>
      <c r="S600" s="870"/>
      <c r="T600" s="870"/>
      <c r="U600" s="871"/>
      <c r="V600" s="870"/>
      <c r="W600" s="872"/>
      <c r="X600" s="803"/>
      <c r="Y600" s="803"/>
    </row>
    <row r="601" spans="1:25">
      <c r="A601" s="870"/>
      <c r="B601" s="803"/>
      <c r="C601" s="803"/>
      <c r="D601" s="803"/>
      <c r="E601" s="870"/>
      <c r="F601" s="870"/>
      <c r="G601" s="870"/>
      <c r="H601" s="870"/>
      <c r="I601" s="803"/>
      <c r="J601" s="803"/>
      <c r="K601" s="803"/>
      <c r="L601" s="870"/>
      <c r="M601" s="870"/>
      <c r="N601" s="870"/>
      <c r="O601" s="803"/>
      <c r="P601" s="803"/>
      <c r="Q601" s="803"/>
      <c r="R601" s="803"/>
      <c r="S601" s="870"/>
      <c r="T601" s="870"/>
      <c r="U601" s="871"/>
      <c r="V601" s="870"/>
      <c r="W601" s="872"/>
      <c r="X601" s="803"/>
      <c r="Y601" s="803"/>
    </row>
    <row r="602" spans="1:25">
      <c r="A602" s="870"/>
      <c r="B602" s="803"/>
      <c r="C602" s="803"/>
      <c r="D602" s="803"/>
      <c r="E602" s="870"/>
      <c r="F602" s="870"/>
      <c r="G602" s="870"/>
      <c r="H602" s="870"/>
      <c r="I602" s="803"/>
      <c r="J602" s="803"/>
      <c r="K602" s="803"/>
      <c r="L602" s="870"/>
      <c r="M602" s="870"/>
      <c r="N602" s="870"/>
      <c r="O602" s="803"/>
      <c r="P602" s="803"/>
      <c r="Q602" s="803"/>
      <c r="R602" s="803"/>
      <c r="S602" s="870"/>
      <c r="T602" s="870"/>
      <c r="U602" s="871"/>
      <c r="V602" s="870"/>
      <c r="W602" s="872"/>
      <c r="X602" s="803"/>
      <c r="Y602" s="803"/>
    </row>
    <row r="603" spans="1:25">
      <c r="A603" s="870"/>
      <c r="B603" s="803"/>
      <c r="C603" s="803"/>
      <c r="D603" s="803"/>
      <c r="E603" s="870"/>
      <c r="F603" s="870"/>
      <c r="G603" s="870"/>
      <c r="H603" s="870"/>
      <c r="I603" s="803"/>
      <c r="J603" s="803"/>
      <c r="K603" s="803"/>
      <c r="L603" s="870"/>
      <c r="M603" s="870"/>
      <c r="N603" s="870"/>
      <c r="O603" s="803"/>
      <c r="P603" s="803"/>
      <c r="Q603" s="803"/>
      <c r="R603" s="803"/>
      <c r="S603" s="870"/>
      <c r="T603" s="870"/>
      <c r="U603" s="871"/>
      <c r="V603" s="870"/>
      <c r="W603" s="872"/>
      <c r="X603" s="803"/>
      <c r="Y603" s="803"/>
    </row>
    <row r="604" spans="1:25">
      <c r="A604" s="870"/>
      <c r="B604" s="803"/>
      <c r="C604" s="803"/>
      <c r="D604" s="803"/>
      <c r="E604" s="870"/>
      <c r="F604" s="870"/>
      <c r="G604" s="870"/>
      <c r="H604" s="870"/>
      <c r="I604" s="803"/>
      <c r="J604" s="803"/>
      <c r="K604" s="803"/>
      <c r="L604" s="870"/>
      <c r="M604" s="870"/>
      <c r="N604" s="870"/>
      <c r="O604" s="803"/>
      <c r="P604" s="803"/>
      <c r="Q604" s="803"/>
      <c r="R604" s="803"/>
      <c r="S604" s="870"/>
      <c r="T604" s="870"/>
      <c r="U604" s="871"/>
      <c r="V604" s="870"/>
      <c r="W604" s="872"/>
      <c r="X604" s="803"/>
      <c r="Y604" s="803"/>
    </row>
    <row r="605" spans="1:25">
      <c r="A605" s="870"/>
      <c r="B605" s="803"/>
      <c r="C605" s="803"/>
      <c r="D605" s="803"/>
      <c r="E605" s="870"/>
      <c r="F605" s="870"/>
      <c r="G605" s="870"/>
      <c r="H605" s="870"/>
      <c r="I605" s="803"/>
      <c r="J605" s="803"/>
      <c r="K605" s="803"/>
      <c r="L605" s="870"/>
      <c r="M605" s="870"/>
      <c r="N605" s="870"/>
      <c r="O605" s="803"/>
      <c r="P605" s="803"/>
      <c r="Q605" s="803"/>
      <c r="R605" s="803"/>
      <c r="S605" s="870"/>
      <c r="T605" s="870"/>
      <c r="U605" s="871"/>
      <c r="V605" s="870"/>
      <c r="W605" s="872"/>
      <c r="X605" s="803"/>
      <c r="Y605" s="803"/>
    </row>
    <row r="606" spans="1:25">
      <c r="A606" s="870"/>
      <c r="B606" s="803"/>
      <c r="C606" s="803"/>
      <c r="D606" s="803"/>
      <c r="E606" s="870"/>
      <c r="F606" s="870"/>
      <c r="G606" s="870"/>
      <c r="H606" s="870"/>
      <c r="I606" s="803"/>
      <c r="J606" s="803"/>
      <c r="K606" s="803"/>
      <c r="L606" s="870"/>
      <c r="M606" s="870"/>
      <c r="N606" s="870"/>
      <c r="O606" s="803"/>
      <c r="P606" s="803"/>
      <c r="Q606" s="803"/>
      <c r="R606" s="803"/>
      <c r="S606" s="870"/>
      <c r="T606" s="870"/>
      <c r="U606" s="871"/>
      <c r="V606" s="870"/>
      <c r="W606" s="872"/>
      <c r="X606" s="803"/>
      <c r="Y606" s="803"/>
    </row>
    <row r="607" spans="1:25">
      <c r="A607" s="870"/>
      <c r="B607" s="803"/>
      <c r="C607" s="803"/>
      <c r="D607" s="803"/>
      <c r="E607" s="870"/>
      <c r="F607" s="870"/>
      <c r="G607" s="870"/>
      <c r="H607" s="870"/>
      <c r="I607" s="803"/>
      <c r="J607" s="803"/>
      <c r="K607" s="803"/>
      <c r="L607" s="870"/>
      <c r="M607" s="870"/>
      <c r="N607" s="870"/>
      <c r="O607" s="803"/>
      <c r="P607" s="803"/>
      <c r="Q607" s="803"/>
      <c r="R607" s="803"/>
      <c r="S607" s="870"/>
      <c r="T607" s="870"/>
      <c r="U607" s="871"/>
      <c r="V607" s="870"/>
      <c r="W607" s="872"/>
      <c r="X607" s="803"/>
      <c r="Y607" s="803"/>
    </row>
    <row r="608" spans="1:25">
      <c r="A608" s="870"/>
      <c r="B608" s="803"/>
      <c r="C608" s="803"/>
      <c r="D608" s="803"/>
      <c r="E608" s="870"/>
      <c r="F608" s="870"/>
      <c r="G608" s="870"/>
      <c r="H608" s="870"/>
      <c r="I608" s="803"/>
      <c r="J608" s="803"/>
      <c r="K608" s="803"/>
      <c r="L608" s="870"/>
      <c r="M608" s="870"/>
      <c r="N608" s="870"/>
      <c r="O608" s="803"/>
      <c r="P608" s="803"/>
      <c r="Q608" s="803"/>
      <c r="R608" s="803"/>
      <c r="S608" s="870"/>
      <c r="T608" s="870"/>
      <c r="U608" s="871"/>
      <c r="V608" s="870"/>
      <c r="W608" s="872"/>
      <c r="X608" s="803"/>
      <c r="Y608" s="803"/>
    </row>
    <row r="609" spans="1:25">
      <c r="A609" s="870"/>
      <c r="B609" s="803"/>
      <c r="C609" s="803"/>
      <c r="D609" s="803"/>
      <c r="E609" s="870"/>
      <c r="F609" s="870"/>
      <c r="G609" s="870"/>
      <c r="H609" s="870"/>
      <c r="I609" s="803"/>
      <c r="J609" s="803"/>
      <c r="K609" s="803"/>
      <c r="L609" s="870"/>
      <c r="M609" s="870"/>
      <c r="N609" s="870"/>
      <c r="O609" s="803"/>
      <c r="P609" s="803"/>
      <c r="Q609" s="803"/>
      <c r="R609" s="803"/>
      <c r="S609" s="870"/>
      <c r="T609" s="870"/>
      <c r="U609" s="871"/>
      <c r="V609" s="870"/>
      <c r="W609" s="872"/>
      <c r="X609" s="803"/>
      <c r="Y609" s="803"/>
    </row>
    <row r="610" spans="1:25">
      <c r="A610" s="870"/>
      <c r="B610" s="803"/>
      <c r="C610" s="803"/>
      <c r="D610" s="803"/>
      <c r="E610" s="870"/>
      <c r="F610" s="870"/>
      <c r="G610" s="870"/>
      <c r="H610" s="870"/>
      <c r="I610" s="803"/>
      <c r="J610" s="803"/>
      <c r="K610" s="803"/>
      <c r="L610" s="870"/>
      <c r="M610" s="870"/>
      <c r="N610" s="870"/>
      <c r="O610" s="803"/>
      <c r="P610" s="803"/>
      <c r="Q610" s="803"/>
      <c r="R610" s="803"/>
      <c r="S610" s="870"/>
      <c r="T610" s="870"/>
      <c r="U610" s="871"/>
      <c r="V610" s="870"/>
      <c r="W610" s="872"/>
      <c r="X610" s="803"/>
      <c r="Y610" s="803"/>
    </row>
    <row r="611" spans="1:25">
      <c r="A611" s="870"/>
      <c r="B611" s="803"/>
      <c r="C611" s="803"/>
      <c r="D611" s="803"/>
      <c r="E611" s="870"/>
      <c r="F611" s="870"/>
      <c r="G611" s="870"/>
      <c r="H611" s="870"/>
      <c r="I611" s="803"/>
      <c r="J611" s="803"/>
      <c r="K611" s="803"/>
      <c r="L611" s="870"/>
      <c r="M611" s="870"/>
      <c r="N611" s="870"/>
      <c r="O611" s="803"/>
      <c r="P611" s="803"/>
      <c r="Q611" s="803"/>
      <c r="R611" s="803"/>
      <c r="S611" s="870"/>
      <c r="T611" s="870"/>
      <c r="U611" s="871"/>
      <c r="V611" s="870"/>
      <c r="W611" s="872"/>
      <c r="X611" s="803"/>
      <c r="Y611" s="803"/>
    </row>
    <row r="612" spans="1:25">
      <c r="A612" s="870"/>
      <c r="B612" s="803"/>
      <c r="C612" s="803"/>
      <c r="D612" s="803"/>
      <c r="E612" s="870"/>
      <c r="F612" s="870"/>
      <c r="G612" s="870"/>
      <c r="H612" s="870"/>
      <c r="I612" s="803"/>
      <c r="J612" s="803"/>
      <c r="K612" s="803"/>
      <c r="L612" s="870"/>
      <c r="M612" s="870"/>
      <c r="N612" s="870"/>
      <c r="O612" s="803"/>
      <c r="P612" s="803"/>
      <c r="Q612" s="803"/>
      <c r="R612" s="803"/>
      <c r="S612" s="870"/>
      <c r="T612" s="870"/>
      <c r="U612" s="871"/>
      <c r="V612" s="870"/>
      <c r="W612" s="872"/>
      <c r="X612" s="803"/>
      <c r="Y612" s="803"/>
    </row>
    <row r="613" spans="1:25">
      <c r="A613" s="870"/>
      <c r="B613" s="803"/>
      <c r="C613" s="803"/>
      <c r="D613" s="803"/>
      <c r="E613" s="870"/>
      <c r="F613" s="870"/>
      <c r="G613" s="870"/>
      <c r="H613" s="870"/>
      <c r="I613" s="803"/>
      <c r="J613" s="803"/>
      <c r="K613" s="803"/>
      <c r="L613" s="870"/>
      <c r="M613" s="870"/>
      <c r="N613" s="870"/>
      <c r="O613" s="803"/>
      <c r="P613" s="803"/>
      <c r="Q613" s="803"/>
      <c r="R613" s="803"/>
      <c r="S613" s="870"/>
      <c r="T613" s="870"/>
      <c r="U613" s="871"/>
      <c r="V613" s="870"/>
      <c r="W613" s="872"/>
      <c r="X613" s="803"/>
      <c r="Y613" s="803"/>
    </row>
    <row r="614" spans="1:25">
      <c r="A614" s="870"/>
      <c r="B614" s="803"/>
      <c r="C614" s="803"/>
      <c r="D614" s="803"/>
      <c r="E614" s="870"/>
      <c r="F614" s="870"/>
      <c r="G614" s="870"/>
      <c r="H614" s="870"/>
      <c r="I614" s="803"/>
      <c r="J614" s="803"/>
      <c r="K614" s="803"/>
      <c r="L614" s="870"/>
      <c r="M614" s="870"/>
      <c r="N614" s="870"/>
      <c r="O614" s="803"/>
      <c r="P614" s="803"/>
      <c r="Q614" s="803"/>
      <c r="R614" s="803"/>
      <c r="S614" s="870"/>
      <c r="T614" s="870"/>
      <c r="U614" s="871"/>
      <c r="V614" s="870"/>
      <c r="W614" s="872"/>
      <c r="X614" s="803"/>
      <c r="Y614" s="803"/>
    </row>
    <row r="615" spans="1:25">
      <c r="A615" s="870"/>
      <c r="B615" s="803"/>
      <c r="C615" s="803"/>
      <c r="D615" s="803"/>
      <c r="E615" s="870"/>
      <c r="F615" s="870"/>
      <c r="G615" s="870"/>
      <c r="H615" s="870"/>
      <c r="I615" s="803"/>
      <c r="J615" s="803"/>
      <c r="K615" s="803"/>
      <c r="L615" s="870"/>
      <c r="M615" s="870"/>
      <c r="N615" s="870"/>
      <c r="O615" s="803"/>
      <c r="P615" s="803"/>
      <c r="Q615" s="803"/>
      <c r="R615" s="803"/>
      <c r="S615" s="870"/>
      <c r="T615" s="870"/>
      <c r="U615" s="871"/>
      <c r="V615" s="870"/>
      <c r="W615" s="872"/>
      <c r="X615" s="803"/>
      <c r="Y615" s="803"/>
    </row>
    <row r="616" spans="1:25">
      <c r="A616" s="870"/>
      <c r="B616" s="803"/>
      <c r="C616" s="803"/>
      <c r="D616" s="803"/>
      <c r="E616" s="870"/>
      <c r="F616" s="870"/>
      <c r="G616" s="870"/>
      <c r="H616" s="870"/>
      <c r="I616" s="803"/>
      <c r="J616" s="803"/>
      <c r="K616" s="803"/>
      <c r="L616" s="870"/>
      <c r="M616" s="870"/>
      <c r="N616" s="870"/>
      <c r="O616" s="803"/>
      <c r="P616" s="803"/>
      <c r="Q616" s="803"/>
      <c r="R616" s="803"/>
      <c r="S616" s="870"/>
      <c r="T616" s="870"/>
      <c r="U616" s="871"/>
      <c r="V616" s="870"/>
      <c r="W616" s="872"/>
      <c r="X616" s="803"/>
      <c r="Y616" s="803"/>
    </row>
    <row r="617" spans="1:25">
      <c r="A617" s="870"/>
      <c r="B617" s="803"/>
      <c r="C617" s="803"/>
      <c r="D617" s="803"/>
      <c r="E617" s="870"/>
      <c r="F617" s="870"/>
      <c r="G617" s="870"/>
      <c r="H617" s="870"/>
      <c r="I617" s="803"/>
      <c r="J617" s="803"/>
      <c r="K617" s="803"/>
      <c r="L617" s="870"/>
      <c r="M617" s="870"/>
      <c r="N617" s="870"/>
      <c r="O617" s="803"/>
      <c r="P617" s="803"/>
      <c r="Q617" s="803"/>
      <c r="R617" s="803"/>
      <c r="S617" s="870"/>
      <c r="T617" s="870"/>
      <c r="U617" s="871"/>
      <c r="V617" s="870"/>
      <c r="W617" s="872"/>
      <c r="X617" s="803"/>
      <c r="Y617" s="803"/>
    </row>
    <row r="618" spans="1:25">
      <c r="A618" s="870"/>
      <c r="B618" s="803"/>
      <c r="C618" s="803"/>
      <c r="D618" s="803"/>
      <c r="E618" s="870"/>
      <c r="F618" s="870"/>
      <c r="G618" s="870"/>
      <c r="H618" s="870"/>
      <c r="I618" s="803"/>
      <c r="J618" s="803"/>
      <c r="K618" s="803"/>
      <c r="L618" s="870"/>
      <c r="M618" s="870"/>
      <c r="N618" s="870"/>
      <c r="O618" s="803"/>
      <c r="P618" s="803"/>
      <c r="Q618" s="803"/>
      <c r="R618" s="803"/>
      <c r="S618" s="870"/>
      <c r="T618" s="870"/>
      <c r="U618" s="871"/>
      <c r="V618" s="870"/>
      <c r="W618" s="872"/>
      <c r="X618" s="803"/>
      <c r="Y618" s="803"/>
    </row>
    <row r="619" spans="1:25">
      <c r="A619" s="870"/>
      <c r="B619" s="803"/>
      <c r="C619" s="803"/>
      <c r="D619" s="803"/>
      <c r="E619" s="870"/>
      <c r="F619" s="870"/>
      <c r="G619" s="870"/>
      <c r="H619" s="870"/>
      <c r="I619" s="803"/>
      <c r="J619" s="803"/>
      <c r="K619" s="803"/>
      <c r="L619" s="870"/>
      <c r="M619" s="870"/>
      <c r="N619" s="870"/>
      <c r="O619" s="803"/>
      <c r="P619" s="803"/>
      <c r="Q619" s="803"/>
      <c r="R619" s="803"/>
      <c r="S619" s="870"/>
      <c r="T619" s="870"/>
      <c r="U619" s="871"/>
      <c r="V619" s="870"/>
      <c r="W619" s="872"/>
      <c r="X619" s="803"/>
      <c r="Y619" s="803"/>
    </row>
    <row r="620" spans="1:25">
      <c r="A620" s="870"/>
      <c r="B620" s="803"/>
      <c r="C620" s="803"/>
      <c r="D620" s="803"/>
      <c r="E620" s="870"/>
      <c r="F620" s="870"/>
      <c r="G620" s="870"/>
      <c r="H620" s="870"/>
      <c r="I620" s="803"/>
      <c r="J620" s="803"/>
      <c r="K620" s="803"/>
      <c r="L620" s="870"/>
      <c r="M620" s="870"/>
      <c r="N620" s="870"/>
      <c r="O620" s="803"/>
      <c r="P620" s="803"/>
      <c r="Q620" s="803"/>
      <c r="R620" s="803"/>
      <c r="S620" s="870"/>
      <c r="T620" s="870"/>
      <c r="U620" s="871"/>
      <c r="V620" s="870"/>
      <c r="W620" s="872"/>
      <c r="X620" s="803"/>
      <c r="Y620" s="803"/>
    </row>
    <row r="621" spans="1:25">
      <c r="A621" s="870"/>
      <c r="B621" s="803"/>
      <c r="C621" s="803"/>
      <c r="D621" s="803"/>
      <c r="E621" s="870"/>
      <c r="F621" s="870"/>
      <c r="G621" s="870"/>
      <c r="H621" s="870"/>
      <c r="I621" s="803"/>
      <c r="J621" s="803"/>
      <c r="K621" s="803"/>
      <c r="L621" s="870"/>
      <c r="M621" s="870"/>
      <c r="N621" s="870"/>
      <c r="O621" s="803"/>
      <c r="P621" s="803"/>
      <c r="Q621" s="803"/>
      <c r="R621" s="803"/>
      <c r="S621" s="870"/>
      <c r="T621" s="870"/>
      <c r="U621" s="871"/>
      <c r="V621" s="870"/>
      <c r="W621" s="872"/>
      <c r="X621" s="803"/>
      <c r="Y621" s="803"/>
    </row>
    <row r="622" spans="1:25">
      <c r="A622" s="870"/>
      <c r="B622" s="803"/>
      <c r="C622" s="803"/>
      <c r="D622" s="803"/>
      <c r="E622" s="870"/>
      <c r="F622" s="870"/>
      <c r="G622" s="870"/>
      <c r="H622" s="870"/>
      <c r="I622" s="803"/>
      <c r="J622" s="803"/>
      <c r="K622" s="803"/>
      <c r="L622" s="870"/>
      <c r="M622" s="870"/>
      <c r="N622" s="870"/>
      <c r="O622" s="803"/>
      <c r="P622" s="803"/>
      <c r="Q622" s="803"/>
      <c r="R622" s="803"/>
      <c r="S622" s="870"/>
      <c r="T622" s="870"/>
      <c r="U622" s="871"/>
      <c r="V622" s="870"/>
      <c r="W622" s="872"/>
      <c r="X622" s="803"/>
      <c r="Y622" s="803"/>
    </row>
    <row r="623" spans="1:25">
      <c r="A623" s="870"/>
      <c r="B623" s="803"/>
      <c r="C623" s="803"/>
      <c r="D623" s="803"/>
      <c r="E623" s="870"/>
      <c r="F623" s="870"/>
      <c r="G623" s="870"/>
      <c r="H623" s="870"/>
      <c r="I623" s="803"/>
      <c r="J623" s="803"/>
      <c r="K623" s="803"/>
      <c r="L623" s="870"/>
      <c r="M623" s="870"/>
      <c r="N623" s="870"/>
      <c r="O623" s="803"/>
      <c r="P623" s="803"/>
      <c r="Q623" s="803"/>
      <c r="R623" s="803"/>
      <c r="S623" s="870"/>
      <c r="T623" s="870"/>
      <c r="U623" s="871"/>
      <c r="V623" s="870"/>
      <c r="W623" s="872"/>
      <c r="X623" s="803"/>
      <c r="Y623" s="803"/>
    </row>
    <row r="624" spans="1:25">
      <c r="A624" s="870"/>
      <c r="B624" s="803"/>
      <c r="C624" s="803"/>
      <c r="D624" s="803"/>
      <c r="E624" s="870"/>
      <c r="F624" s="870"/>
      <c r="G624" s="870"/>
      <c r="H624" s="870"/>
      <c r="I624" s="803"/>
      <c r="J624" s="803"/>
      <c r="K624" s="803"/>
      <c r="L624" s="870"/>
      <c r="M624" s="870"/>
      <c r="N624" s="870"/>
      <c r="O624" s="803"/>
      <c r="P624" s="803"/>
      <c r="Q624" s="803"/>
      <c r="R624" s="803"/>
      <c r="S624" s="870"/>
      <c r="T624" s="870"/>
      <c r="U624" s="871"/>
      <c r="V624" s="870"/>
      <c r="W624" s="872"/>
      <c r="X624" s="803"/>
      <c r="Y624" s="803"/>
    </row>
    <row r="625" spans="1:25">
      <c r="A625" s="870"/>
      <c r="B625" s="803"/>
      <c r="C625" s="803"/>
      <c r="D625" s="803"/>
      <c r="E625" s="870"/>
      <c r="F625" s="870"/>
      <c r="G625" s="870"/>
      <c r="H625" s="870"/>
      <c r="I625" s="803"/>
      <c r="J625" s="803"/>
      <c r="K625" s="803"/>
      <c r="L625" s="870"/>
      <c r="M625" s="870"/>
      <c r="N625" s="870"/>
      <c r="O625" s="803"/>
      <c r="P625" s="803"/>
      <c r="Q625" s="803"/>
      <c r="R625" s="803"/>
      <c r="S625" s="870"/>
      <c r="T625" s="870"/>
      <c r="U625" s="871"/>
      <c r="V625" s="870"/>
      <c r="W625" s="872"/>
      <c r="X625" s="803"/>
      <c r="Y625" s="803"/>
    </row>
    <row r="626" spans="1:25">
      <c r="A626" s="870"/>
      <c r="B626" s="803"/>
      <c r="C626" s="803"/>
      <c r="D626" s="803"/>
      <c r="E626" s="870"/>
      <c r="F626" s="870"/>
      <c r="G626" s="870"/>
      <c r="H626" s="870"/>
      <c r="I626" s="803"/>
      <c r="J626" s="803"/>
      <c r="K626" s="803"/>
      <c r="L626" s="870"/>
      <c r="M626" s="870"/>
      <c r="N626" s="870"/>
      <c r="O626" s="803"/>
      <c r="P626" s="803"/>
      <c r="Q626" s="803"/>
      <c r="R626" s="803"/>
      <c r="S626" s="870"/>
      <c r="T626" s="870"/>
      <c r="U626" s="871"/>
      <c r="V626" s="870"/>
      <c r="W626" s="872"/>
      <c r="X626" s="803"/>
      <c r="Y626" s="803"/>
    </row>
    <row r="627" spans="1:25">
      <c r="A627" s="870"/>
      <c r="B627" s="803"/>
      <c r="C627" s="803"/>
      <c r="D627" s="803"/>
      <c r="E627" s="870"/>
      <c r="F627" s="870"/>
      <c r="G627" s="870"/>
      <c r="H627" s="870"/>
      <c r="I627" s="803"/>
      <c r="J627" s="803"/>
      <c r="K627" s="803"/>
      <c r="L627" s="870"/>
      <c r="M627" s="870"/>
      <c r="N627" s="870"/>
      <c r="O627" s="803"/>
      <c r="P627" s="803"/>
      <c r="Q627" s="803"/>
      <c r="R627" s="803"/>
      <c r="S627" s="870"/>
      <c r="T627" s="870"/>
      <c r="U627" s="871"/>
      <c r="V627" s="870"/>
      <c r="W627" s="872"/>
      <c r="X627" s="803"/>
      <c r="Y627" s="803"/>
    </row>
    <row r="628" spans="1:25">
      <c r="A628" s="870"/>
      <c r="B628" s="803"/>
      <c r="C628" s="803"/>
      <c r="D628" s="803"/>
      <c r="E628" s="870"/>
      <c r="F628" s="870"/>
      <c r="G628" s="870"/>
      <c r="H628" s="870"/>
      <c r="I628" s="803"/>
      <c r="J628" s="803"/>
      <c r="K628" s="803"/>
      <c r="L628" s="870"/>
      <c r="M628" s="870"/>
      <c r="N628" s="870"/>
      <c r="O628" s="803"/>
      <c r="P628" s="803"/>
      <c r="Q628" s="803"/>
      <c r="R628" s="803"/>
      <c r="S628" s="870"/>
      <c r="T628" s="870"/>
      <c r="U628" s="871"/>
      <c r="V628" s="870"/>
      <c r="W628" s="872"/>
      <c r="X628" s="803"/>
      <c r="Y628" s="803"/>
    </row>
    <row r="629" spans="1:25">
      <c r="A629" s="870"/>
      <c r="B629" s="803"/>
      <c r="C629" s="803"/>
      <c r="D629" s="803"/>
      <c r="E629" s="870"/>
      <c r="F629" s="870"/>
      <c r="G629" s="870"/>
      <c r="H629" s="870"/>
      <c r="I629" s="803"/>
      <c r="J629" s="803"/>
      <c r="K629" s="803"/>
      <c r="L629" s="870"/>
      <c r="M629" s="870"/>
      <c r="N629" s="870"/>
      <c r="O629" s="803"/>
      <c r="P629" s="803"/>
      <c r="Q629" s="803"/>
      <c r="R629" s="803"/>
      <c r="S629" s="870"/>
      <c r="T629" s="870"/>
      <c r="U629" s="871"/>
      <c r="V629" s="870"/>
      <c r="W629" s="872"/>
      <c r="X629" s="803"/>
      <c r="Y629" s="803"/>
    </row>
    <row r="630" spans="1:25">
      <c r="A630" s="870"/>
      <c r="B630" s="803"/>
      <c r="C630" s="803"/>
      <c r="D630" s="803"/>
      <c r="E630" s="870"/>
      <c r="F630" s="870"/>
      <c r="G630" s="870"/>
      <c r="H630" s="870"/>
      <c r="I630" s="803"/>
      <c r="J630" s="803"/>
      <c r="K630" s="803"/>
      <c r="L630" s="870"/>
      <c r="M630" s="870"/>
      <c r="N630" s="870"/>
      <c r="O630" s="803"/>
      <c r="P630" s="803"/>
      <c r="Q630" s="803"/>
      <c r="R630" s="803"/>
      <c r="S630" s="870"/>
      <c r="T630" s="870"/>
      <c r="U630" s="871"/>
      <c r="V630" s="870"/>
      <c r="W630" s="872"/>
      <c r="X630" s="803"/>
      <c r="Y630" s="803"/>
    </row>
    <row r="631" spans="1:25">
      <c r="A631" s="870"/>
      <c r="B631" s="803"/>
      <c r="C631" s="803"/>
      <c r="D631" s="803"/>
      <c r="E631" s="870"/>
      <c r="F631" s="870"/>
      <c r="G631" s="870"/>
      <c r="H631" s="870"/>
      <c r="I631" s="803"/>
      <c r="J631" s="803"/>
      <c r="K631" s="803"/>
      <c r="L631" s="870"/>
      <c r="M631" s="870"/>
      <c r="N631" s="870"/>
      <c r="O631" s="803"/>
      <c r="P631" s="803"/>
      <c r="Q631" s="803"/>
      <c r="R631" s="803"/>
      <c r="S631" s="870"/>
      <c r="T631" s="870"/>
      <c r="U631" s="871"/>
      <c r="V631" s="870"/>
      <c r="W631" s="872"/>
      <c r="X631" s="803"/>
      <c r="Y631" s="803"/>
    </row>
    <row r="632" spans="1:25">
      <c r="A632" s="870"/>
      <c r="B632" s="803"/>
      <c r="C632" s="803"/>
      <c r="D632" s="803"/>
      <c r="E632" s="870"/>
      <c r="F632" s="870"/>
      <c r="G632" s="870"/>
      <c r="H632" s="870"/>
      <c r="I632" s="803"/>
      <c r="J632" s="803"/>
      <c r="K632" s="803"/>
      <c r="L632" s="870"/>
      <c r="M632" s="870"/>
      <c r="N632" s="870"/>
      <c r="O632" s="803"/>
      <c r="P632" s="803"/>
      <c r="Q632" s="803"/>
      <c r="R632" s="803"/>
      <c r="S632" s="870"/>
      <c r="T632" s="870"/>
      <c r="U632" s="871"/>
      <c r="V632" s="870"/>
      <c r="W632" s="872"/>
      <c r="X632" s="803"/>
      <c r="Y632" s="803"/>
    </row>
    <row r="633" spans="1:25">
      <c r="A633" s="870"/>
      <c r="B633" s="803"/>
      <c r="C633" s="803"/>
      <c r="D633" s="803"/>
      <c r="E633" s="870"/>
      <c r="F633" s="870"/>
      <c r="G633" s="870"/>
      <c r="H633" s="870"/>
      <c r="I633" s="803"/>
      <c r="J633" s="803"/>
      <c r="K633" s="803"/>
      <c r="L633" s="870"/>
      <c r="M633" s="870"/>
      <c r="N633" s="870"/>
      <c r="O633" s="803"/>
      <c r="P633" s="803"/>
      <c r="Q633" s="803"/>
      <c r="R633" s="803"/>
      <c r="S633" s="870"/>
      <c r="T633" s="870"/>
      <c r="U633" s="871"/>
      <c r="V633" s="870"/>
      <c r="W633" s="872"/>
      <c r="X633" s="803"/>
      <c r="Y633" s="803"/>
    </row>
    <row r="634" spans="1:25">
      <c r="A634" s="870"/>
      <c r="B634" s="803"/>
      <c r="C634" s="803"/>
      <c r="D634" s="803"/>
      <c r="E634" s="870"/>
      <c r="F634" s="870"/>
      <c r="G634" s="870"/>
      <c r="H634" s="870"/>
      <c r="I634" s="803"/>
      <c r="J634" s="803"/>
      <c r="K634" s="803"/>
      <c r="L634" s="870"/>
      <c r="M634" s="870"/>
      <c r="N634" s="870"/>
      <c r="O634" s="803"/>
      <c r="P634" s="803"/>
      <c r="Q634" s="803"/>
      <c r="R634" s="803"/>
      <c r="S634" s="870"/>
      <c r="T634" s="870"/>
      <c r="U634" s="871"/>
      <c r="V634" s="870"/>
      <c r="W634" s="872"/>
      <c r="X634" s="803"/>
      <c r="Y634" s="803"/>
    </row>
    <row r="635" spans="1:25">
      <c r="A635" s="870"/>
      <c r="B635" s="803"/>
      <c r="C635" s="803"/>
      <c r="D635" s="803"/>
      <c r="E635" s="870"/>
      <c r="F635" s="870"/>
      <c r="G635" s="870"/>
      <c r="H635" s="870"/>
      <c r="I635" s="803"/>
      <c r="J635" s="803"/>
      <c r="K635" s="803"/>
      <c r="L635" s="870"/>
      <c r="M635" s="870"/>
      <c r="N635" s="870"/>
      <c r="O635" s="803"/>
      <c r="P635" s="803"/>
      <c r="Q635" s="803"/>
      <c r="R635" s="803"/>
      <c r="S635" s="870"/>
      <c r="T635" s="870"/>
      <c r="U635" s="871"/>
      <c r="V635" s="870"/>
      <c r="W635" s="872"/>
      <c r="X635" s="803"/>
      <c r="Y635" s="803"/>
    </row>
    <row r="636" spans="1:25">
      <c r="A636" s="870"/>
      <c r="B636" s="803"/>
      <c r="C636" s="803"/>
      <c r="D636" s="803"/>
      <c r="E636" s="870"/>
      <c r="F636" s="870"/>
      <c r="G636" s="870"/>
      <c r="H636" s="870"/>
      <c r="I636" s="803"/>
      <c r="J636" s="803"/>
      <c r="K636" s="803"/>
      <c r="L636" s="870"/>
      <c r="M636" s="870"/>
      <c r="N636" s="870"/>
      <c r="O636" s="803"/>
      <c r="P636" s="803"/>
      <c r="Q636" s="803"/>
      <c r="R636" s="803"/>
      <c r="S636" s="870"/>
      <c r="T636" s="870"/>
      <c r="U636" s="871"/>
      <c r="V636" s="870"/>
      <c r="W636" s="872"/>
      <c r="X636" s="803"/>
      <c r="Y636" s="803"/>
    </row>
    <row r="637" spans="1:25">
      <c r="A637" s="870"/>
      <c r="B637" s="803"/>
      <c r="C637" s="803"/>
      <c r="D637" s="803"/>
      <c r="E637" s="870"/>
      <c r="F637" s="870"/>
      <c r="G637" s="870"/>
      <c r="H637" s="870"/>
      <c r="I637" s="803"/>
      <c r="J637" s="803"/>
      <c r="K637" s="803"/>
      <c r="L637" s="870"/>
      <c r="M637" s="870"/>
      <c r="N637" s="870"/>
      <c r="O637" s="803"/>
      <c r="P637" s="803"/>
      <c r="Q637" s="803"/>
      <c r="R637" s="803"/>
      <c r="S637" s="870"/>
      <c r="T637" s="870"/>
      <c r="U637" s="871"/>
      <c r="V637" s="870"/>
      <c r="W637" s="872"/>
      <c r="X637" s="803"/>
      <c r="Y637" s="803"/>
    </row>
    <row r="638" spans="1:25">
      <c r="A638" s="870"/>
      <c r="B638" s="803"/>
      <c r="C638" s="803"/>
      <c r="D638" s="803"/>
      <c r="E638" s="870"/>
      <c r="F638" s="870"/>
      <c r="G638" s="870"/>
      <c r="H638" s="870"/>
      <c r="I638" s="803"/>
      <c r="J638" s="803"/>
      <c r="K638" s="803"/>
      <c r="L638" s="870"/>
      <c r="M638" s="870"/>
      <c r="N638" s="870"/>
      <c r="O638" s="803"/>
      <c r="P638" s="803"/>
      <c r="Q638" s="803"/>
      <c r="R638" s="803"/>
      <c r="S638" s="870"/>
      <c r="T638" s="870"/>
      <c r="U638" s="871"/>
      <c r="V638" s="870"/>
      <c r="W638" s="872"/>
      <c r="X638" s="803"/>
      <c r="Y638" s="803"/>
    </row>
    <row r="639" spans="1:25">
      <c r="A639" s="870"/>
      <c r="B639" s="803"/>
      <c r="C639" s="803"/>
      <c r="D639" s="803"/>
      <c r="E639" s="870"/>
      <c r="F639" s="870"/>
      <c r="G639" s="870"/>
      <c r="H639" s="870"/>
      <c r="I639" s="803"/>
      <c r="J639" s="803"/>
      <c r="K639" s="803"/>
      <c r="L639" s="870"/>
      <c r="M639" s="870"/>
      <c r="N639" s="870"/>
      <c r="O639" s="803"/>
      <c r="P639" s="803"/>
      <c r="Q639" s="803"/>
      <c r="R639" s="803"/>
      <c r="S639" s="870"/>
      <c r="T639" s="870"/>
      <c r="U639" s="871"/>
      <c r="V639" s="870"/>
      <c r="W639" s="872"/>
      <c r="X639" s="803"/>
      <c r="Y639" s="803"/>
    </row>
    <row r="640" spans="1:25">
      <c r="A640" s="870"/>
      <c r="B640" s="803"/>
      <c r="C640" s="803"/>
      <c r="D640" s="803"/>
      <c r="E640" s="870"/>
      <c r="F640" s="870"/>
      <c r="G640" s="870"/>
      <c r="H640" s="870"/>
      <c r="I640" s="803"/>
      <c r="J640" s="803"/>
      <c r="K640" s="803"/>
      <c r="L640" s="870"/>
      <c r="M640" s="870"/>
      <c r="N640" s="870"/>
      <c r="O640" s="803"/>
      <c r="P640" s="803"/>
      <c r="Q640" s="803"/>
      <c r="R640" s="803"/>
      <c r="S640" s="870"/>
      <c r="T640" s="870"/>
      <c r="U640" s="871"/>
      <c r="V640" s="870"/>
      <c r="W640" s="872"/>
      <c r="X640" s="803"/>
      <c r="Y640" s="803"/>
    </row>
    <row r="641" spans="1:25">
      <c r="A641" s="870"/>
      <c r="B641" s="803"/>
      <c r="C641" s="803"/>
      <c r="D641" s="803"/>
      <c r="E641" s="870"/>
      <c r="F641" s="870"/>
      <c r="G641" s="870"/>
      <c r="H641" s="870"/>
      <c r="I641" s="803"/>
      <c r="J641" s="803"/>
      <c r="K641" s="803"/>
      <c r="L641" s="870"/>
      <c r="M641" s="870"/>
      <c r="N641" s="870"/>
      <c r="O641" s="803"/>
      <c r="P641" s="803"/>
      <c r="Q641" s="803"/>
      <c r="R641" s="803"/>
      <c r="S641" s="870"/>
      <c r="T641" s="870"/>
      <c r="U641" s="871"/>
      <c r="V641" s="870"/>
      <c r="W641" s="872"/>
      <c r="X641" s="803"/>
      <c r="Y641" s="803"/>
    </row>
    <row r="642" spans="1:25">
      <c r="A642" s="870"/>
      <c r="B642" s="803"/>
      <c r="C642" s="803"/>
      <c r="D642" s="803"/>
      <c r="E642" s="870"/>
      <c r="F642" s="870"/>
      <c r="G642" s="870"/>
      <c r="H642" s="870"/>
      <c r="I642" s="803"/>
      <c r="J642" s="803"/>
      <c r="K642" s="803"/>
      <c r="L642" s="870"/>
      <c r="M642" s="870"/>
      <c r="N642" s="870"/>
      <c r="O642" s="803"/>
      <c r="P642" s="803"/>
      <c r="Q642" s="803"/>
      <c r="R642" s="803"/>
      <c r="S642" s="870"/>
      <c r="T642" s="870"/>
      <c r="U642" s="871"/>
      <c r="V642" s="870"/>
      <c r="W642" s="872"/>
      <c r="X642" s="803"/>
      <c r="Y642" s="803"/>
    </row>
    <row r="643" spans="1:25">
      <c r="A643" s="870"/>
      <c r="B643" s="803"/>
      <c r="C643" s="803"/>
      <c r="D643" s="803"/>
      <c r="E643" s="870"/>
      <c r="F643" s="870"/>
      <c r="G643" s="870"/>
      <c r="H643" s="870"/>
      <c r="I643" s="803"/>
      <c r="J643" s="803"/>
      <c r="K643" s="803"/>
      <c r="L643" s="870"/>
      <c r="M643" s="870"/>
      <c r="N643" s="870"/>
      <c r="O643" s="803"/>
      <c r="P643" s="803"/>
      <c r="Q643" s="803"/>
      <c r="R643" s="803"/>
      <c r="S643" s="870"/>
      <c r="T643" s="870"/>
      <c r="U643" s="871"/>
      <c r="V643" s="870"/>
      <c r="W643" s="872"/>
      <c r="X643" s="803"/>
      <c r="Y643" s="803"/>
    </row>
    <row r="644" spans="1:25">
      <c r="A644" s="870"/>
      <c r="B644" s="803"/>
      <c r="C644" s="803"/>
      <c r="D644" s="803"/>
      <c r="E644" s="870"/>
      <c r="F644" s="870"/>
      <c r="G644" s="870"/>
      <c r="H644" s="870"/>
      <c r="I644" s="803"/>
      <c r="J644" s="803"/>
      <c r="K644" s="803"/>
      <c r="L644" s="870"/>
      <c r="M644" s="870"/>
      <c r="N644" s="870"/>
      <c r="O644" s="803"/>
      <c r="P644" s="803"/>
      <c r="Q644" s="803"/>
      <c r="R644" s="803"/>
      <c r="S644" s="870"/>
      <c r="T644" s="870"/>
      <c r="U644" s="871"/>
      <c r="V644" s="870"/>
      <c r="W644" s="872"/>
      <c r="X644" s="803"/>
      <c r="Y644" s="803"/>
    </row>
    <row r="645" spans="1:25">
      <c r="A645" s="870"/>
      <c r="B645" s="803"/>
      <c r="C645" s="803"/>
      <c r="D645" s="803"/>
      <c r="E645" s="870"/>
      <c r="F645" s="870"/>
      <c r="G645" s="870"/>
      <c r="H645" s="870"/>
      <c r="I645" s="803"/>
      <c r="J645" s="803"/>
      <c r="K645" s="803"/>
      <c r="L645" s="870"/>
      <c r="M645" s="870"/>
      <c r="N645" s="870"/>
      <c r="O645" s="803"/>
      <c r="P645" s="803"/>
      <c r="Q645" s="803"/>
      <c r="R645" s="803"/>
      <c r="S645" s="870"/>
      <c r="T645" s="870"/>
      <c r="U645" s="871"/>
      <c r="V645" s="870"/>
      <c r="W645" s="872"/>
      <c r="X645" s="803"/>
      <c r="Y645" s="803"/>
    </row>
    <row r="646" spans="1:25">
      <c r="A646" s="870"/>
      <c r="B646" s="803"/>
      <c r="C646" s="803"/>
      <c r="D646" s="803"/>
      <c r="E646" s="870"/>
      <c r="F646" s="870"/>
      <c r="G646" s="870"/>
      <c r="H646" s="870"/>
      <c r="I646" s="803"/>
      <c r="J646" s="803"/>
      <c r="K646" s="803"/>
      <c r="L646" s="870"/>
      <c r="M646" s="870"/>
      <c r="N646" s="870"/>
      <c r="O646" s="803"/>
      <c r="P646" s="803"/>
      <c r="Q646" s="803"/>
      <c r="R646" s="803"/>
      <c r="S646" s="870"/>
      <c r="T646" s="870"/>
      <c r="U646" s="871"/>
      <c r="V646" s="870"/>
      <c r="W646" s="872"/>
      <c r="X646" s="803"/>
      <c r="Y646" s="803"/>
    </row>
    <row r="647" spans="1:25">
      <c r="A647" s="870"/>
      <c r="B647" s="803"/>
      <c r="C647" s="803"/>
      <c r="D647" s="803"/>
      <c r="E647" s="870"/>
      <c r="F647" s="870"/>
      <c r="G647" s="870"/>
      <c r="H647" s="870"/>
      <c r="I647" s="803"/>
      <c r="J647" s="803"/>
      <c r="K647" s="803"/>
      <c r="L647" s="870"/>
      <c r="M647" s="870"/>
      <c r="N647" s="870"/>
      <c r="O647" s="803"/>
      <c r="P647" s="803"/>
      <c r="Q647" s="803"/>
      <c r="R647" s="803"/>
      <c r="S647" s="870"/>
      <c r="T647" s="870"/>
      <c r="U647" s="871"/>
      <c r="V647" s="870"/>
      <c r="W647" s="872"/>
      <c r="X647" s="803"/>
      <c r="Y647" s="803"/>
    </row>
    <row r="648" spans="1:25">
      <c r="A648" s="870"/>
      <c r="B648" s="803"/>
      <c r="C648" s="803"/>
      <c r="D648" s="803"/>
      <c r="E648" s="870"/>
      <c r="F648" s="870"/>
      <c r="G648" s="870"/>
      <c r="H648" s="870"/>
      <c r="I648" s="803"/>
      <c r="J648" s="803"/>
      <c r="K648" s="803"/>
      <c r="L648" s="870"/>
      <c r="M648" s="870"/>
      <c r="N648" s="870"/>
      <c r="O648" s="803"/>
      <c r="P648" s="803"/>
      <c r="Q648" s="803"/>
      <c r="R648" s="803"/>
      <c r="S648" s="870"/>
      <c r="T648" s="870"/>
      <c r="U648" s="871"/>
      <c r="V648" s="870"/>
      <c r="W648" s="872"/>
      <c r="X648" s="803"/>
      <c r="Y648" s="803"/>
    </row>
    <row r="649" spans="1:25">
      <c r="A649" s="870"/>
      <c r="B649" s="803"/>
      <c r="C649" s="803"/>
      <c r="D649" s="803"/>
      <c r="E649" s="870"/>
      <c r="F649" s="870"/>
      <c r="G649" s="870"/>
      <c r="H649" s="870"/>
      <c r="I649" s="803"/>
      <c r="J649" s="803"/>
      <c r="K649" s="803"/>
      <c r="L649" s="870"/>
      <c r="M649" s="870"/>
      <c r="N649" s="870"/>
      <c r="O649" s="803"/>
      <c r="P649" s="803"/>
      <c r="Q649" s="803"/>
      <c r="R649" s="803"/>
      <c r="S649" s="870"/>
      <c r="T649" s="870"/>
      <c r="U649" s="871"/>
      <c r="V649" s="870"/>
      <c r="W649" s="872"/>
      <c r="X649" s="803"/>
      <c r="Y649" s="803"/>
    </row>
    <row r="650" spans="1:25">
      <c r="A650" s="870"/>
      <c r="B650" s="803"/>
      <c r="C650" s="803"/>
      <c r="D650" s="803"/>
      <c r="E650" s="870"/>
      <c r="F650" s="870"/>
      <c r="G650" s="870"/>
      <c r="H650" s="870"/>
      <c r="I650" s="803"/>
      <c r="J650" s="803"/>
      <c r="K650" s="803"/>
      <c r="L650" s="870"/>
      <c r="M650" s="870"/>
      <c r="N650" s="870"/>
      <c r="O650" s="803"/>
      <c r="P650" s="803"/>
      <c r="Q650" s="803"/>
      <c r="R650" s="803"/>
      <c r="S650" s="870"/>
      <c r="T650" s="870"/>
      <c r="U650" s="871"/>
      <c r="V650" s="870"/>
      <c r="W650" s="872"/>
      <c r="X650" s="803"/>
      <c r="Y650" s="803"/>
    </row>
    <row r="651" spans="1:25">
      <c r="A651" s="870"/>
      <c r="B651" s="803"/>
      <c r="C651" s="803"/>
      <c r="D651" s="803"/>
      <c r="E651" s="870"/>
      <c r="F651" s="870"/>
      <c r="G651" s="870"/>
      <c r="H651" s="870"/>
      <c r="I651" s="803"/>
      <c r="J651" s="803"/>
      <c r="K651" s="803"/>
      <c r="L651" s="870"/>
      <c r="M651" s="870"/>
      <c r="N651" s="870"/>
      <c r="O651" s="803"/>
      <c r="P651" s="803"/>
      <c r="Q651" s="803"/>
      <c r="R651" s="803"/>
      <c r="S651" s="870"/>
      <c r="T651" s="870"/>
      <c r="U651" s="871"/>
      <c r="V651" s="870"/>
      <c r="W651" s="872"/>
      <c r="X651" s="803"/>
      <c r="Y651" s="803"/>
    </row>
    <row r="652" spans="1:25">
      <c r="A652" s="870"/>
      <c r="B652" s="803"/>
      <c r="C652" s="803"/>
      <c r="D652" s="803"/>
      <c r="E652" s="870"/>
      <c r="F652" s="870"/>
      <c r="G652" s="870"/>
      <c r="H652" s="870"/>
      <c r="I652" s="803"/>
      <c r="J652" s="803"/>
      <c r="K652" s="803"/>
      <c r="L652" s="870"/>
      <c r="M652" s="870"/>
      <c r="N652" s="870"/>
      <c r="O652" s="803"/>
      <c r="P652" s="803"/>
      <c r="Q652" s="803"/>
      <c r="R652" s="803"/>
      <c r="S652" s="870"/>
      <c r="T652" s="870"/>
      <c r="U652" s="871"/>
      <c r="V652" s="870"/>
      <c r="W652" s="872"/>
      <c r="X652" s="803"/>
      <c r="Y652" s="803"/>
    </row>
    <row r="653" spans="1:25">
      <c r="A653" s="870"/>
      <c r="B653" s="803"/>
      <c r="C653" s="803"/>
      <c r="D653" s="803"/>
      <c r="E653" s="870"/>
      <c r="F653" s="870"/>
      <c r="G653" s="870"/>
      <c r="H653" s="870"/>
      <c r="I653" s="803"/>
      <c r="J653" s="803"/>
      <c r="K653" s="803"/>
      <c r="L653" s="870"/>
      <c r="M653" s="870"/>
      <c r="N653" s="870"/>
      <c r="O653" s="803"/>
      <c r="P653" s="803"/>
      <c r="Q653" s="803"/>
      <c r="R653" s="803"/>
      <c r="S653" s="870"/>
      <c r="T653" s="870"/>
      <c r="U653" s="871"/>
      <c r="V653" s="870"/>
      <c r="W653" s="872"/>
      <c r="X653" s="803"/>
      <c r="Y653" s="803"/>
    </row>
    <row r="654" spans="1:25">
      <c r="A654" s="870"/>
      <c r="B654" s="803"/>
      <c r="C654" s="803"/>
      <c r="D654" s="803"/>
      <c r="E654" s="870"/>
      <c r="F654" s="870"/>
      <c r="G654" s="870"/>
      <c r="H654" s="870"/>
      <c r="I654" s="803"/>
      <c r="J654" s="803"/>
      <c r="K654" s="803"/>
      <c r="L654" s="870"/>
      <c r="M654" s="870"/>
      <c r="N654" s="870"/>
      <c r="O654" s="803"/>
      <c r="P654" s="803"/>
      <c r="Q654" s="803"/>
      <c r="R654" s="803"/>
      <c r="S654" s="870"/>
      <c r="T654" s="870"/>
      <c r="U654" s="871"/>
      <c r="V654" s="870"/>
      <c r="W654" s="872"/>
      <c r="X654" s="803"/>
      <c r="Y654" s="803"/>
    </row>
    <row r="655" spans="1:25">
      <c r="A655" s="870"/>
      <c r="B655" s="803"/>
      <c r="C655" s="803"/>
      <c r="D655" s="803"/>
      <c r="E655" s="870"/>
      <c r="F655" s="870"/>
      <c r="G655" s="870"/>
      <c r="H655" s="870"/>
      <c r="I655" s="803"/>
      <c r="J655" s="803"/>
      <c r="K655" s="803"/>
      <c r="L655" s="870"/>
      <c r="M655" s="870"/>
      <c r="N655" s="870"/>
      <c r="O655" s="803"/>
      <c r="P655" s="803"/>
      <c r="Q655" s="803"/>
      <c r="R655" s="803"/>
      <c r="S655" s="870"/>
      <c r="T655" s="870"/>
      <c r="U655" s="871"/>
      <c r="V655" s="870"/>
      <c r="W655" s="872"/>
      <c r="X655" s="803"/>
      <c r="Y655" s="803"/>
    </row>
    <row r="656" spans="1:25">
      <c r="A656" s="870"/>
      <c r="B656" s="803"/>
      <c r="C656" s="803"/>
      <c r="D656" s="803"/>
      <c r="E656" s="870"/>
      <c r="F656" s="870"/>
      <c r="G656" s="870"/>
      <c r="H656" s="870"/>
      <c r="I656" s="803"/>
      <c r="J656" s="803"/>
      <c r="K656" s="803"/>
      <c r="L656" s="870"/>
      <c r="M656" s="870"/>
      <c r="N656" s="870"/>
      <c r="O656" s="803"/>
      <c r="P656" s="803"/>
      <c r="Q656" s="803"/>
      <c r="R656" s="803"/>
      <c r="S656" s="870"/>
      <c r="T656" s="870"/>
      <c r="U656" s="871"/>
      <c r="V656" s="870"/>
      <c r="W656" s="872"/>
      <c r="X656" s="803"/>
      <c r="Y656" s="803"/>
    </row>
    <row r="657" spans="1:25">
      <c r="A657" s="870"/>
      <c r="B657" s="803"/>
      <c r="C657" s="803"/>
      <c r="D657" s="803"/>
      <c r="E657" s="870"/>
      <c r="F657" s="870"/>
      <c r="G657" s="870"/>
      <c r="H657" s="870"/>
      <c r="I657" s="803"/>
      <c r="J657" s="803"/>
      <c r="K657" s="803"/>
      <c r="L657" s="870"/>
      <c r="M657" s="870"/>
      <c r="N657" s="870"/>
      <c r="O657" s="803"/>
      <c r="P657" s="803"/>
      <c r="Q657" s="803"/>
      <c r="R657" s="803"/>
      <c r="S657" s="870"/>
      <c r="T657" s="870"/>
      <c r="U657" s="871"/>
      <c r="V657" s="870"/>
      <c r="W657" s="872"/>
      <c r="X657" s="803"/>
      <c r="Y657" s="803"/>
    </row>
    <row r="658" spans="1:25">
      <c r="A658" s="870"/>
      <c r="B658" s="803"/>
      <c r="C658" s="803"/>
      <c r="D658" s="803"/>
      <c r="E658" s="870"/>
      <c r="F658" s="870"/>
      <c r="G658" s="870"/>
      <c r="H658" s="870"/>
      <c r="I658" s="803"/>
      <c r="J658" s="803"/>
      <c r="K658" s="803"/>
      <c r="L658" s="870"/>
      <c r="M658" s="870"/>
      <c r="N658" s="870"/>
      <c r="O658" s="803"/>
      <c r="P658" s="803"/>
      <c r="Q658" s="803"/>
      <c r="R658" s="803"/>
      <c r="S658" s="870"/>
      <c r="T658" s="870"/>
      <c r="U658" s="871"/>
      <c r="V658" s="870"/>
      <c r="W658" s="872"/>
      <c r="X658" s="803"/>
      <c r="Y658" s="803"/>
    </row>
    <row r="659" spans="1:25">
      <c r="A659" s="870"/>
      <c r="B659" s="803"/>
      <c r="C659" s="803"/>
      <c r="D659" s="803"/>
      <c r="E659" s="870"/>
      <c r="F659" s="870"/>
      <c r="G659" s="870"/>
      <c r="H659" s="870"/>
      <c r="I659" s="803"/>
      <c r="J659" s="803"/>
      <c r="K659" s="803"/>
      <c r="L659" s="870"/>
      <c r="M659" s="870"/>
      <c r="N659" s="870"/>
      <c r="O659" s="803"/>
      <c r="P659" s="803"/>
      <c r="Q659" s="803"/>
      <c r="R659" s="803"/>
      <c r="S659" s="870"/>
      <c r="T659" s="870"/>
      <c r="U659" s="871"/>
      <c r="V659" s="870"/>
      <c r="W659" s="872"/>
      <c r="X659" s="803"/>
      <c r="Y659" s="803"/>
    </row>
    <row r="660" spans="1:25">
      <c r="A660" s="870"/>
      <c r="B660" s="803"/>
      <c r="C660" s="803"/>
      <c r="D660" s="803"/>
      <c r="E660" s="870"/>
      <c r="F660" s="870"/>
      <c r="G660" s="870"/>
      <c r="H660" s="870"/>
      <c r="I660" s="803"/>
      <c r="J660" s="803"/>
      <c r="K660" s="803"/>
      <c r="L660" s="870"/>
      <c r="M660" s="870"/>
      <c r="N660" s="870"/>
      <c r="O660" s="803"/>
      <c r="P660" s="803"/>
      <c r="Q660" s="803"/>
      <c r="R660" s="803"/>
      <c r="S660" s="870"/>
      <c r="T660" s="870"/>
      <c r="U660" s="871"/>
      <c r="V660" s="870"/>
      <c r="W660" s="872"/>
      <c r="X660" s="803"/>
      <c r="Y660" s="803"/>
    </row>
    <row r="661" spans="1:25">
      <c r="A661" s="870"/>
      <c r="B661" s="803"/>
      <c r="C661" s="803"/>
      <c r="D661" s="803"/>
      <c r="E661" s="870"/>
      <c r="F661" s="870"/>
      <c r="G661" s="870"/>
      <c r="H661" s="870"/>
      <c r="I661" s="803"/>
      <c r="J661" s="803"/>
      <c r="K661" s="803"/>
      <c r="L661" s="870"/>
      <c r="M661" s="870"/>
      <c r="N661" s="870"/>
      <c r="O661" s="803"/>
      <c r="P661" s="803"/>
      <c r="Q661" s="803"/>
      <c r="R661" s="803"/>
      <c r="S661" s="870"/>
      <c r="T661" s="870"/>
      <c r="U661" s="871"/>
      <c r="V661" s="870"/>
      <c r="W661" s="872"/>
      <c r="X661" s="803"/>
      <c r="Y661" s="803"/>
    </row>
    <row r="662" spans="1:25">
      <c r="A662" s="870"/>
      <c r="B662" s="803"/>
      <c r="C662" s="803"/>
      <c r="D662" s="803"/>
      <c r="E662" s="870"/>
      <c r="F662" s="870"/>
      <c r="G662" s="870"/>
      <c r="H662" s="870"/>
      <c r="I662" s="803"/>
      <c r="J662" s="803"/>
      <c r="K662" s="803"/>
      <c r="L662" s="870"/>
      <c r="M662" s="870"/>
      <c r="N662" s="870"/>
      <c r="O662" s="803"/>
      <c r="P662" s="803"/>
      <c r="Q662" s="803"/>
      <c r="R662" s="803"/>
      <c r="S662" s="870"/>
      <c r="T662" s="870"/>
      <c r="U662" s="871"/>
      <c r="V662" s="870"/>
      <c r="W662" s="872"/>
      <c r="X662" s="803"/>
      <c r="Y662" s="803"/>
    </row>
    <row r="663" spans="1:25">
      <c r="A663" s="870"/>
      <c r="B663" s="803"/>
      <c r="C663" s="803"/>
      <c r="D663" s="803"/>
      <c r="E663" s="870"/>
      <c r="F663" s="870"/>
      <c r="G663" s="870"/>
      <c r="H663" s="870"/>
      <c r="I663" s="803"/>
      <c r="J663" s="803"/>
      <c r="K663" s="803"/>
      <c r="L663" s="870"/>
      <c r="M663" s="870"/>
      <c r="N663" s="870"/>
      <c r="O663" s="803"/>
      <c r="P663" s="803"/>
      <c r="Q663" s="803"/>
      <c r="R663" s="803"/>
      <c r="S663" s="870"/>
      <c r="T663" s="870"/>
      <c r="U663" s="871"/>
      <c r="V663" s="870"/>
      <c r="W663" s="872"/>
      <c r="X663" s="803"/>
      <c r="Y663" s="803"/>
    </row>
    <row r="664" spans="1:25">
      <c r="A664" s="870"/>
      <c r="B664" s="803"/>
      <c r="C664" s="803"/>
      <c r="D664" s="803"/>
      <c r="E664" s="870"/>
      <c r="F664" s="870"/>
      <c r="G664" s="870"/>
      <c r="H664" s="870"/>
      <c r="I664" s="803"/>
      <c r="J664" s="803"/>
      <c r="K664" s="803"/>
      <c r="L664" s="870"/>
      <c r="M664" s="870"/>
      <c r="N664" s="870"/>
      <c r="O664" s="803"/>
      <c r="P664" s="803"/>
      <c r="Q664" s="803"/>
      <c r="R664" s="803"/>
      <c r="S664" s="870"/>
      <c r="T664" s="870"/>
      <c r="U664" s="871"/>
      <c r="V664" s="870"/>
      <c r="W664" s="872"/>
      <c r="X664" s="803"/>
      <c r="Y664" s="803"/>
    </row>
    <row r="665" spans="1:25">
      <c r="A665" s="870"/>
      <c r="B665" s="803"/>
      <c r="C665" s="803"/>
      <c r="D665" s="803"/>
      <c r="E665" s="870"/>
      <c r="F665" s="870"/>
      <c r="G665" s="870"/>
      <c r="H665" s="870"/>
      <c r="I665" s="803"/>
      <c r="J665" s="803"/>
      <c r="K665" s="803"/>
      <c r="L665" s="870"/>
      <c r="M665" s="870"/>
      <c r="N665" s="870"/>
      <c r="O665" s="803"/>
      <c r="P665" s="803"/>
      <c r="Q665" s="803"/>
      <c r="R665" s="803"/>
      <c r="S665" s="870"/>
      <c r="T665" s="870"/>
      <c r="U665" s="871"/>
      <c r="V665" s="870"/>
      <c r="W665" s="872"/>
      <c r="X665" s="803"/>
      <c r="Y665" s="803"/>
    </row>
    <row r="666" spans="1:25">
      <c r="A666" s="870"/>
      <c r="B666" s="803"/>
      <c r="C666" s="803"/>
      <c r="D666" s="803"/>
      <c r="E666" s="870"/>
      <c r="F666" s="870"/>
      <c r="G666" s="870"/>
      <c r="H666" s="870"/>
      <c r="I666" s="803"/>
      <c r="J666" s="803"/>
      <c r="K666" s="803"/>
      <c r="L666" s="870"/>
      <c r="M666" s="870"/>
      <c r="N666" s="870"/>
      <c r="O666" s="803"/>
      <c r="P666" s="803"/>
      <c r="Q666" s="803"/>
      <c r="R666" s="803"/>
      <c r="S666" s="870"/>
      <c r="T666" s="870"/>
      <c r="U666" s="871"/>
      <c r="V666" s="870"/>
      <c r="W666" s="872"/>
      <c r="X666" s="803"/>
      <c r="Y666" s="803"/>
    </row>
    <row r="667" spans="1:25">
      <c r="A667" s="870"/>
      <c r="B667" s="803"/>
      <c r="C667" s="803"/>
      <c r="D667" s="803"/>
      <c r="E667" s="870"/>
      <c r="F667" s="870"/>
      <c r="G667" s="870"/>
      <c r="H667" s="870"/>
      <c r="I667" s="803"/>
      <c r="J667" s="803"/>
      <c r="K667" s="803"/>
      <c r="L667" s="870"/>
      <c r="M667" s="870"/>
      <c r="N667" s="870"/>
      <c r="O667" s="803"/>
      <c r="P667" s="803"/>
      <c r="Q667" s="803"/>
      <c r="R667" s="803"/>
      <c r="S667" s="870"/>
      <c r="T667" s="870"/>
      <c r="U667" s="871"/>
      <c r="V667" s="870"/>
      <c r="W667" s="872"/>
      <c r="X667" s="803"/>
      <c r="Y667" s="803"/>
    </row>
    <row r="668" spans="1:25">
      <c r="A668" s="870"/>
      <c r="B668" s="803"/>
      <c r="C668" s="803"/>
      <c r="D668" s="803"/>
      <c r="E668" s="870"/>
      <c r="F668" s="870"/>
      <c r="G668" s="870"/>
      <c r="H668" s="870"/>
      <c r="I668" s="803"/>
      <c r="J668" s="803"/>
      <c r="K668" s="803"/>
      <c r="L668" s="870"/>
      <c r="M668" s="870"/>
      <c r="N668" s="870"/>
      <c r="O668" s="803"/>
      <c r="P668" s="803"/>
      <c r="Q668" s="803"/>
      <c r="R668" s="803"/>
      <c r="S668" s="870"/>
      <c r="T668" s="870"/>
      <c r="U668" s="871"/>
      <c r="V668" s="870"/>
      <c r="W668" s="872"/>
      <c r="X668" s="803"/>
      <c r="Y668" s="803"/>
    </row>
    <row r="669" spans="1:25">
      <c r="A669" s="870"/>
      <c r="B669" s="803"/>
      <c r="C669" s="803"/>
      <c r="D669" s="803"/>
      <c r="E669" s="870"/>
      <c r="F669" s="870"/>
      <c r="G669" s="870"/>
      <c r="H669" s="870"/>
      <c r="I669" s="803"/>
      <c r="J669" s="803"/>
      <c r="K669" s="803"/>
      <c r="L669" s="870"/>
      <c r="M669" s="870"/>
      <c r="N669" s="870"/>
      <c r="O669" s="803"/>
      <c r="P669" s="803"/>
      <c r="Q669" s="803"/>
      <c r="R669" s="803"/>
      <c r="S669" s="870"/>
      <c r="T669" s="870"/>
      <c r="U669" s="871"/>
      <c r="V669" s="870"/>
      <c r="W669" s="872"/>
      <c r="X669" s="803"/>
      <c r="Y669" s="803"/>
    </row>
    <row r="670" spans="1:25">
      <c r="A670" s="870"/>
      <c r="B670" s="803"/>
      <c r="C670" s="803"/>
      <c r="D670" s="803"/>
      <c r="E670" s="870"/>
      <c r="F670" s="870"/>
      <c r="G670" s="870"/>
      <c r="H670" s="870"/>
      <c r="I670" s="803"/>
      <c r="J670" s="803"/>
      <c r="K670" s="803"/>
      <c r="L670" s="870"/>
      <c r="M670" s="870"/>
      <c r="N670" s="870"/>
      <c r="O670" s="803"/>
      <c r="P670" s="803"/>
      <c r="Q670" s="803"/>
      <c r="R670" s="803"/>
      <c r="S670" s="870"/>
      <c r="T670" s="870"/>
      <c r="U670" s="871"/>
      <c r="V670" s="870"/>
      <c r="W670" s="872"/>
      <c r="X670" s="803"/>
      <c r="Y670" s="803"/>
    </row>
    <row r="671" spans="1:25">
      <c r="A671" s="870"/>
      <c r="B671" s="803"/>
      <c r="C671" s="803"/>
      <c r="D671" s="803"/>
      <c r="E671" s="870"/>
      <c r="F671" s="870"/>
      <c r="G671" s="870"/>
      <c r="H671" s="870"/>
      <c r="I671" s="803"/>
      <c r="J671" s="803"/>
      <c r="K671" s="803"/>
      <c r="L671" s="870"/>
      <c r="M671" s="870"/>
      <c r="N671" s="870"/>
      <c r="O671" s="803"/>
      <c r="P671" s="803"/>
      <c r="Q671" s="803"/>
      <c r="R671" s="803"/>
      <c r="S671" s="870"/>
      <c r="T671" s="870"/>
      <c r="U671" s="871"/>
      <c r="V671" s="870"/>
      <c r="W671" s="872"/>
      <c r="X671" s="803"/>
      <c r="Y671" s="803"/>
    </row>
    <row r="672" spans="1:25">
      <c r="A672" s="870"/>
      <c r="B672" s="803"/>
      <c r="C672" s="803"/>
      <c r="D672" s="803"/>
      <c r="E672" s="870"/>
      <c r="F672" s="870"/>
      <c r="G672" s="870"/>
      <c r="H672" s="870"/>
      <c r="I672" s="803"/>
      <c r="J672" s="803"/>
      <c r="K672" s="803"/>
      <c r="L672" s="870"/>
      <c r="M672" s="870"/>
      <c r="N672" s="870"/>
      <c r="O672" s="803"/>
      <c r="P672" s="803"/>
      <c r="Q672" s="803"/>
      <c r="R672" s="803"/>
      <c r="S672" s="870"/>
      <c r="T672" s="870"/>
      <c r="U672" s="871"/>
      <c r="V672" s="870"/>
      <c r="W672" s="872"/>
      <c r="X672" s="803"/>
      <c r="Y672" s="803"/>
    </row>
    <row r="673" spans="1:25">
      <c r="A673" s="870"/>
      <c r="B673" s="803"/>
      <c r="C673" s="803"/>
      <c r="D673" s="803"/>
      <c r="E673" s="870"/>
      <c r="F673" s="870"/>
      <c r="G673" s="870"/>
      <c r="H673" s="870"/>
      <c r="I673" s="803"/>
      <c r="J673" s="803"/>
      <c r="K673" s="803"/>
      <c r="L673" s="870"/>
      <c r="M673" s="870"/>
      <c r="N673" s="870"/>
      <c r="O673" s="803"/>
      <c r="P673" s="803"/>
      <c r="Q673" s="803"/>
      <c r="R673" s="803"/>
      <c r="S673" s="870"/>
      <c r="T673" s="870"/>
      <c r="U673" s="871"/>
      <c r="V673" s="870"/>
      <c r="W673" s="872"/>
      <c r="X673" s="803"/>
      <c r="Y673" s="803"/>
    </row>
    <row r="674" spans="1:25">
      <c r="A674" s="870"/>
      <c r="B674" s="803"/>
      <c r="C674" s="803"/>
      <c r="D674" s="803"/>
      <c r="E674" s="870"/>
      <c r="F674" s="870"/>
      <c r="G674" s="870"/>
      <c r="H674" s="870"/>
      <c r="I674" s="803"/>
      <c r="J674" s="803"/>
      <c r="K674" s="803"/>
      <c r="L674" s="870"/>
      <c r="M674" s="870"/>
      <c r="N674" s="870"/>
      <c r="O674" s="803"/>
      <c r="P674" s="803"/>
      <c r="Q674" s="803"/>
      <c r="R674" s="803"/>
      <c r="S674" s="870"/>
      <c r="T674" s="870"/>
      <c r="U674" s="871"/>
      <c r="V674" s="870"/>
      <c r="W674" s="872"/>
      <c r="X674" s="803"/>
      <c r="Y674" s="803"/>
    </row>
    <row r="675" spans="1:25">
      <c r="A675" s="870"/>
      <c r="B675" s="803"/>
      <c r="C675" s="803"/>
      <c r="D675" s="803"/>
      <c r="E675" s="870"/>
      <c r="F675" s="870"/>
      <c r="G675" s="870"/>
      <c r="H675" s="870"/>
      <c r="I675" s="803"/>
      <c r="J675" s="803"/>
      <c r="K675" s="803"/>
      <c r="L675" s="870"/>
      <c r="M675" s="870"/>
      <c r="N675" s="870"/>
      <c r="O675" s="803"/>
      <c r="P675" s="803"/>
      <c r="Q675" s="803"/>
      <c r="R675" s="803"/>
      <c r="S675" s="870"/>
      <c r="T675" s="870"/>
      <c r="U675" s="871"/>
      <c r="V675" s="870"/>
      <c r="W675" s="872"/>
      <c r="X675" s="803"/>
      <c r="Y675" s="803"/>
    </row>
    <row r="676" spans="1:25">
      <c r="A676" s="870"/>
      <c r="B676" s="803"/>
      <c r="C676" s="803"/>
      <c r="D676" s="803"/>
      <c r="E676" s="870"/>
      <c r="F676" s="870"/>
      <c r="G676" s="870"/>
      <c r="H676" s="870"/>
      <c r="I676" s="803"/>
      <c r="J676" s="803"/>
      <c r="K676" s="803"/>
      <c r="L676" s="870"/>
      <c r="M676" s="870"/>
      <c r="N676" s="870"/>
      <c r="O676" s="803"/>
      <c r="P676" s="803"/>
      <c r="Q676" s="803"/>
      <c r="R676" s="803"/>
      <c r="S676" s="870"/>
      <c r="T676" s="870"/>
      <c r="U676" s="871"/>
      <c r="V676" s="870"/>
      <c r="W676" s="872"/>
      <c r="X676" s="803"/>
      <c r="Y676" s="803"/>
    </row>
    <row r="677" spans="1:25">
      <c r="A677" s="870"/>
      <c r="B677" s="803"/>
      <c r="C677" s="803"/>
      <c r="D677" s="803"/>
      <c r="E677" s="870"/>
      <c r="F677" s="870"/>
      <c r="G677" s="870"/>
      <c r="H677" s="870"/>
      <c r="I677" s="803"/>
      <c r="J677" s="803"/>
      <c r="K677" s="803"/>
      <c r="L677" s="870"/>
      <c r="M677" s="870"/>
      <c r="N677" s="870"/>
      <c r="O677" s="803"/>
      <c r="P677" s="803"/>
      <c r="Q677" s="803"/>
      <c r="R677" s="803"/>
      <c r="S677" s="870"/>
      <c r="T677" s="870"/>
      <c r="U677" s="871"/>
      <c r="V677" s="870"/>
      <c r="W677" s="872"/>
      <c r="X677" s="803"/>
      <c r="Y677" s="803"/>
    </row>
    <row r="678" spans="1:25">
      <c r="A678" s="870"/>
      <c r="B678" s="803"/>
      <c r="C678" s="803"/>
      <c r="D678" s="803"/>
      <c r="E678" s="870"/>
      <c r="F678" s="870"/>
      <c r="G678" s="870"/>
      <c r="H678" s="870"/>
      <c r="I678" s="803"/>
      <c r="J678" s="803"/>
      <c r="K678" s="803"/>
      <c r="L678" s="870"/>
      <c r="M678" s="870"/>
      <c r="N678" s="870"/>
      <c r="O678" s="803"/>
      <c r="P678" s="803"/>
      <c r="Q678" s="803"/>
      <c r="R678" s="803"/>
      <c r="S678" s="870"/>
      <c r="T678" s="870"/>
      <c r="U678" s="871"/>
      <c r="V678" s="870"/>
      <c r="W678" s="872"/>
      <c r="X678" s="803"/>
      <c r="Y678" s="803"/>
    </row>
    <row r="679" spans="1:25">
      <c r="A679" s="870"/>
      <c r="B679" s="803"/>
      <c r="C679" s="803"/>
      <c r="D679" s="803"/>
      <c r="E679" s="870"/>
      <c r="F679" s="870"/>
      <c r="G679" s="870"/>
      <c r="H679" s="870"/>
      <c r="I679" s="803"/>
      <c r="J679" s="803"/>
      <c r="K679" s="803"/>
      <c r="L679" s="870"/>
      <c r="M679" s="870"/>
      <c r="N679" s="870"/>
      <c r="O679" s="803"/>
      <c r="P679" s="803"/>
      <c r="Q679" s="803"/>
      <c r="R679" s="803"/>
      <c r="S679" s="870"/>
      <c r="T679" s="870"/>
      <c r="U679" s="871"/>
      <c r="V679" s="870"/>
      <c r="W679" s="872"/>
      <c r="X679" s="803"/>
      <c r="Y679" s="803"/>
    </row>
    <row r="680" spans="1:25">
      <c r="A680" s="870"/>
      <c r="B680" s="803"/>
      <c r="C680" s="803"/>
      <c r="D680" s="803"/>
      <c r="E680" s="870"/>
      <c r="F680" s="870"/>
      <c r="G680" s="870"/>
      <c r="H680" s="870"/>
      <c r="I680" s="803"/>
      <c r="J680" s="803"/>
      <c r="K680" s="803"/>
      <c r="L680" s="870"/>
      <c r="M680" s="870"/>
      <c r="N680" s="870"/>
      <c r="O680" s="803"/>
      <c r="P680" s="803"/>
      <c r="Q680" s="803"/>
      <c r="R680" s="803"/>
      <c r="S680" s="870"/>
      <c r="T680" s="870"/>
      <c r="U680" s="871"/>
      <c r="V680" s="870"/>
      <c r="W680" s="872"/>
      <c r="X680" s="803"/>
      <c r="Y680" s="803"/>
    </row>
    <row r="681" spans="1:25">
      <c r="A681" s="870"/>
      <c r="B681" s="803"/>
      <c r="C681" s="803"/>
      <c r="D681" s="803"/>
      <c r="E681" s="870"/>
      <c r="F681" s="870"/>
      <c r="G681" s="870"/>
      <c r="H681" s="870"/>
      <c r="I681" s="803"/>
      <c r="J681" s="803"/>
      <c r="K681" s="803"/>
      <c r="L681" s="870"/>
      <c r="M681" s="870"/>
      <c r="N681" s="870"/>
      <c r="O681" s="803"/>
      <c r="P681" s="803"/>
      <c r="Q681" s="803"/>
      <c r="R681" s="803"/>
      <c r="S681" s="870"/>
      <c r="T681" s="870"/>
      <c r="U681" s="871"/>
      <c r="V681" s="870"/>
      <c r="W681" s="872"/>
      <c r="X681" s="803"/>
      <c r="Y681" s="803"/>
    </row>
    <row r="682" spans="1:25">
      <c r="A682" s="870"/>
      <c r="B682" s="803"/>
      <c r="C682" s="803"/>
      <c r="D682" s="803"/>
      <c r="E682" s="870"/>
      <c r="F682" s="870"/>
      <c r="G682" s="870"/>
      <c r="H682" s="870"/>
      <c r="I682" s="803"/>
      <c r="J682" s="803"/>
      <c r="K682" s="803"/>
      <c r="L682" s="870"/>
      <c r="M682" s="870"/>
      <c r="N682" s="870"/>
      <c r="O682" s="803"/>
      <c r="P682" s="803"/>
      <c r="Q682" s="803"/>
      <c r="R682" s="803"/>
      <c r="S682" s="870"/>
      <c r="T682" s="870"/>
      <c r="U682" s="871"/>
      <c r="V682" s="870"/>
      <c r="W682" s="872"/>
      <c r="X682" s="803"/>
      <c r="Y682" s="803"/>
    </row>
    <row r="683" spans="1:25">
      <c r="A683" s="870"/>
      <c r="B683" s="803"/>
      <c r="C683" s="803"/>
      <c r="D683" s="803"/>
      <c r="E683" s="870"/>
      <c r="F683" s="870"/>
      <c r="G683" s="870"/>
      <c r="H683" s="870"/>
      <c r="I683" s="803"/>
      <c r="J683" s="803"/>
      <c r="K683" s="803"/>
      <c r="L683" s="870"/>
      <c r="M683" s="870"/>
      <c r="N683" s="870"/>
      <c r="O683" s="803"/>
      <c r="P683" s="803"/>
      <c r="Q683" s="803"/>
      <c r="R683" s="803"/>
      <c r="S683" s="870"/>
      <c r="T683" s="870"/>
      <c r="U683" s="871"/>
      <c r="V683" s="870"/>
      <c r="W683" s="872"/>
      <c r="X683" s="803"/>
      <c r="Y683" s="803"/>
    </row>
    <row r="684" spans="1:25">
      <c r="A684" s="870"/>
      <c r="B684" s="803"/>
      <c r="C684" s="803"/>
      <c r="D684" s="803"/>
      <c r="E684" s="870"/>
      <c r="F684" s="870"/>
      <c r="G684" s="870"/>
      <c r="H684" s="870"/>
      <c r="I684" s="803"/>
      <c r="J684" s="803"/>
      <c r="K684" s="803"/>
      <c r="L684" s="870"/>
      <c r="M684" s="870"/>
      <c r="N684" s="870"/>
      <c r="O684" s="803"/>
      <c r="P684" s="803"/>
      <c r="Q684" s="803"/>
      <c r="R684" s="803"/>
      <c r="S684" s="870"/>
      <c r="T684" s="870"/>
      <c r="U684" s="871"/>
      <c r="V684" s="870"/>
      <c r="W684" s="872"/>
      <c r="X684" s="803"/>
      <c r="Y684" s="803"/>
    </row>
    <row r="685" spans="1:25">
      <c r="A685" s="870"/>
      <c r="B685" s="803"/>
      <c r="C685" s="803"/>
      <c r="D685" s="803"/>
      <c r="E685" s="870"/>
      <c r="F685" s="870"/>
      <c r="G685" s="870"/>
      <c r="H685" s="870"/>
      <c r="I685" s="803"/>
      <c r="J685" s="803"/>
      <c r="K685" s="803"/>
      <c r="L685" s="870"/>
      <c r="M685" s="870"/>
      <c r="N685" s="870"/>
      <c r="O685" s="803"/>
      <c r="P685" s="803"/>
      <c r="Q685" s="803"/>
      <c r="R685" s="803"/>
      <c r="S685" s="870"/>
      <c r="T685" s="870"/>
      <c r="U685" s="871"/>
      <c r="V685" s="870"/>
      <c r="W685" s="872"/>
      <c r="X685" s="803"/>
      <c r="Y685" s="803"/>
    </row>
    <row r="686" spans="1:25">
      <c r="A686" s="870"/>
      <c r="B686" s="803"/>
      <c r="C686" s="803"/>
      <c r="D686" s="803"/>
      <c r="E686" s="870"/>
      <c r="F686" s="870"/>
      <c r="G686" s="870"/>
      <c r="H686" s="870"/>
      <c r="I686" s="803"/>
      <c r="J686" s="803"/>
      <c r="K686" s="803"/>
      <c r="L686" s="870"/>
      <c r="M686" s="870"/>
      <c r="N686" s="870"/>
      <c r="O686" s="803"/>
      <c r="P686" s="803"/>
      <c r="Q686" s="803"/>
      <c r="R686" s="803"/>
      <c r="S686" s="870"/>
      <c r="T686" s="870"/>
      <c r="U686" s="871"/>
      <c r="V686" s="870"/>
      <c r="W686" s="872"/>
      <c r="X686" s="803"/>
      <c r="Y686" s="803"/>
    </row>
    <row r="687" spans="1:25">
      <c r="A687" s="870"/>
      <c r="B687" s="803"/>
      <c r="C687" s="803"/>
      <c r="D687" s="803"/>
      <c r="E687" s="870"/>
      <c r="F687" s="870"/>
      <c r="G687" s="870"/>
      <c r="H687" s="870"/>
      <c r="I687" s="803"/>
      <c r="J687" s="803"/>
      <c r="K687" s="803"/>
      <c r="L687" s="870"/>
      <c r="M687" s="870"/>
      <c r="N687" s="870"/>
      <c r="O687" s="803"/>
      <c r="P687" s="803"/>
      <c r="Q687" s="803"/>
      <c r="R687" s="803"/>
      <c r="S687" s="870"/>
      <c r="T687" s="870"/>
      <c r="U687" s="871"/>
      <c r="V687" s="870"/>
      <c r="W687" s="872"/>
      <c r="X687" s="803"/>
      <c r="Y687" s="803"/>
    </row>
    <row r="688" spans="1:25">
      <c r="A688" s="870"/>
      <c r="B688" s="803"/>
      <c r="C688" s="803"/>
      <c r="D688" s="803"/>
      <c r="E688" s="870"/>
      <c r="F688" s="870"/>
      <c r="G688" s="870"/>
      <c r="H688" s="870"/>
      <c r="I688" s="803"/>
      <c r="J688" s="803"/>
      <c r="K688" s="803"/>
      <c r="L688" s="870"/>
      <c r="M688" s="870"/>
      <c r="N688" s="870"/>
      <c r="O688" s="803"/>
      <c r="P688" s="803"/>
      <c r="Q688" s="803"/>
      <c r="R688" s="803"/>
      <c r="S688" s="870"/>
      <c r="T688" s="870"/>
      <c r="U688" s="871"/>
      <c r="V688" s="870"/>
      <c r="W688" s="872"/>
      <c r="X688" s="803"/>
      <c r="Y688" s="803"/>
    </row>
    <row r="689" spans="1:25">
      <c r="A689" s="870"/>
      <c r="B689" s="803"/>
      <c r="C689" s="803"/>
      <c r="D689" s="803"/>
      <c r="E689" s="870"/>
      <c r="F689" s="870"/>
      <c r="G689" s="870"/>
      <c r="H689" s="870"/>
      <c r="I689" s="803"/>
      <c r="J689" s="803"/>
      <c r="K689" s="803"/>
      <c r="L689" s="870"/>
      <c r="M689" s="870"/>
      <c r="N689" s="870"/>
      <c r="O689" s="803"/>
      <c r="P689" s="803"/>
      <c r="Q689" s="803"/>
      <c r="R689" s="803"/>
      <c r="S689" s="870"/>
      <c r="T689" s="870"/>
      <c r="U689" s="871"/>
      <c r="V689" s="870"/>
      <c r="W689" s="872"/>
      <c r="X689" s="803"/>
      <c r="Y689" s="803"/>
    </row>
    <row r="690" spans="1:25">
      <c r="A690" s="870"/>
      <c r="B690" s="803"/>
      <c r="C690" s="803"/>
      <c r="D690" s="803"/>
      <c r="E690" s="870"/>
      <c r="F690" s="870"/>
      <c r="G690" s="870"/>
      <c r="H690" s="870"/>
      <c r="I690" s="803"/>
      <c r="J690" s="803"/>
      <c r="K690" s="803"/>
      <c r="L690" s="870"/>
      <c r="M690" s="870"/>
      <c r="N690" s="870"/>
      <c r="O690" s="803"/>
      <c r="P690" s="803"/>
      <c r="Q690" s="803"/>
      <c r="R690" s="803"/>
      <c r="S690" s="870"/>
      <c r="T690" s="870"/>
      <c r="U690" s="871"/>
      <c r="V690" s="870"/>
      <c r="W690" s="872"/>
      <c r="X690" s="803"/>
      <c r="Y690" s="803"/>
    </row>
    <row r="691" spans="1:25">
      <c r="A691" s="870"/>
      <c r="B691" s="803"/>
      <c r="C691" s="803"/>
      <c r="D691" s="803"/>
      <c r="E691" s="870"/>
      <c r="F691" s="870"/>
      <c r="G691" s="870"/>
      <c r="H691" s="870"/>
      <c r="I691" s="803"/>
      <c r="J691" s="803"/>
      <c r="K691" s="803"/>
      <c r="L691" s="870"/>
      <c r="M691" s="870"/>
      <c r="N691" s="870"/>
      <c r="O691" s="803"/>
      <c r="P691" s="803"/>
      <c r="Q691" s="803"/>
      <c r="R691" s="803"/>
      <c r="S691" s="870"/>
      <c r="T691" s="870"/>
      <c r="U691" s="871"/>
      <c r="V691" s="870"/>
      <c r="W691" s="872"/>
      <c r="X691" s="803"/>
      <c r="Y691" s="803"/>
    </row>
    <row r="692" spans="1:25">
      <c r="A692" s="870"/>
      <c r="B692" s="803"/>
      <c r="C692" s="803"/>
      <c r="D692" s="803"/>
      <c r="E692" s="870"/>
      <c r="F692" s="870"/>
      <c r="G692" s="870"/>
      <c r="H692" s="870"/>
      <c r="I692" s="803"/>
      <c r="J692" s="803"/>
      <c r="K692" s="803"/>
      <c r="L692" s="870"/>
      <c r="M692" s="870"/>
      <c r="N692" s="870"/>
      <c r="O692" s="803"/>
      <c r="P692" s="803"/>
      <c r="Q692" s="803"/>
      <c r="R692" s="803"/>
      <c r="S692" s="870"/>
      <c r="T692" s="870"/>
      <c r="U692" s="871"/>
      <c r="V692" s="870"/>
      <c r="W692" s="872"/>
      <c r="X692" s="803"/>
      <c r="Y692" s="803"/>
    </row>
    <row r="693" spans="1:25">
      <c r="A693" s="870"/>
      <c r="B693" s="803"/>
      <c r="C693" s="803"/>
      <c r="D693" s="803"/>
      <c r="E693" s="870"/>
      <c r="F693" s="870"/>
      <c r="G693" s="870"/>
      <c r="H693" s="870"/>
      <c r="I693" s="803"/>
      <c r="J693" s="803"/>
      <c r="K693" s="803"/>
      <c r="L693" s="870"/>
      <c r="M693" s="870"/>
      <c r="N693" s="870"/>
      <c r="O693" s="803"/>
      <c r="P693" s="803"/>
      <c r="Q693" s="803"/>
      <c r="R693" s="803"/>
      <c r="S693" s="870"/>
      <c r="T693" s="870"/>
      <c r="U693" s="871"/>
      <c r="V693" s="870"/>
      <c r="W693" s="872"/>
      <c r="X693" s="803"/>
      <c r="Y693" s="803"/>
    </row>
    <row r="694" spans="1:25">
      <c r="A694" s="870"/>
      <c r="B694" s="803"/>
      <c r="C694" s="803"/>
      <c r="D694" s="803"/>
      <c r="E694" s="870"/>
      <c r="F694" s="870"/>
      <c r="G694" s="870"/>
      <c r="H694" s="870"/>
      <c r="I694" s="803"/>
      <c r="J694" s="803"/>
      <c r="K694" s="803"/>
      <c r="L694" s="870"/>
      <c r="M694" s="870"/>
      <c r="N694" s="870"/>
      <c r="O694" s="803"/>
      <c r="P694" s="803"/>
      <c r="Q694" s="803"/>
      <c r="R694" s="803"/>
      <c r="S694" s="870"/>
      <c r="T694" s="870"/>
      <c r="U694" s="871"/>
      <c r="V694" s="870"/>
      <c r="W694" s="872"/>
      <c r="X694" s="803"/>
      <c r="Y694" s="803"/>
    </row>
    <row r="695" spans="1:25">
      <c r="A695" s="870"/>
      <c r="B695" s="803"/>
      <c r="C695" s="803"/>
      <c r="D695" s="803"/>
      <c r="E695" s="870"/>
      <c r="F695" s="870"/>
      <c r="G695" s="870"/>
      <c r="H695" s="870"/>
      <c r="I695" s="803"/>
      <c r="J695" s="803"/>
      <c r="K695" s="803"/>
      <c r="L695" s="870"/>
      <c r="M695" s="870"/>
      <c r="N695" s="870"/>
      <c r="O695" s="803"/>
      <c r="P695" s="803"/>
      <c r="Q695" s="803"/>
      <c r="R695" s="803"/>
      <c r="S695" s="870"/>
      <c r="T695" s="870"/>
      <c r="U695" s="871"/>
      <c r="V695" s="870"/>
      <c r="W695" s="872"/>
      <c r="X695" s="803"/>
      <c r="Y695" s="803"/>
    </row>
    <row r="696" spans="1:25">
      <c r="A696" s="870"/>
      <c r="B696" s="803"/>
      <c r="C696" s="803"/>
      <c r="D696" s="803"/>
      <c r="E696" s="870"/>
      <c r="F696" s="870"/>
      <c r="G696" s="870"/>
      <c r="H696" s="870"/>
      <c r="I696" s="803"/>
      <c r="J696" s="803"/>
      <c r="K696" s="803"/>
      <c r="L696" s="870"/>
      <c r="M696" s="870"/>
      <c r="N696" s="870"/>
      <c r="O696" s="803"/>
      <c r="P696" s="803"/>
      <c r="Q696" s="803"/>
      <c r="R696" s="803"/>
      <c r="S696" s="870"/>
      <c r="T696" s="870"/>
      <c r="U696" s="871"/>
      <c r="V696" s="870"/>
      <c r="W696" s="872"/>
      <c r="X696" s="803"/>
      <c r="Y696" s="803"/>
    </row>
    <row r="697" spans="1:25">
      <c r="A697" s="870"/>
      <c r="B697" s="803"/>
      <c r="C697" s="803"/>
      <c r="D697" s="803"/>
      <c r="E697" s="870"/>
      <c r="F697" s="870"/>
      <c r="G697" s="870"/>
      <c r="H697" s="870"/>
      <c r="I697" s="803"/>
      <c r="J697" s="803"/>
      <c r="K697" s="803"/>
      <c r="L697" s="870"/>
      <c r="M697" s="870"/>
      <c r="N697" s="870"/>
      <c r="O697" s="803"/>
      <c r="P697" s="803"/>
      <c r="Q697" s="803"/>
      <c r="R697" s="803"/>
      <c r="S697" s="870"/>
      <c r="T697" s="870"/>
      <c r="U697" s="871"/>
      <c r="V697" s="870"/>
      <c r="W697" s="872"/>
      <c r="X697" s="803"/>
      <c r="Y697" s="803"/>
    </row>
    <row r="698" spans="1:25">
      <c r="A698" s="870"/>
      <c r="B698" s="803"/>
      <c r="C698" s="803"/>
      <c r="D698" s="803"/>
      <c r="E698" s="870"/>
      <c r="F698" s="870"/>
      <c r="G698" s="870"/>
      <c r="H698" s="870"/>
      <c r="I698" s="803"/>
      <c r="J698" s="803"/>
      <c r="K698" s="803"/>
      <c r="L698" s="870"/>
      <c r="M698" s="870"/>
      <c r="N698" s="870"/>
      <c r="O698" s="803"/>
      <c r="P698" s="803"/>
      <c r="Q698" s="803"/>
      <c r="R698" s="803"/>
      <c r="S698" s="870"/>
      <c r="T698" s="870"/>
      <c r="U698" s="871"/>
      <c r="V698" s="870"/>
      <c r="W698" s="872"/>
      <c r="X698" s="803"/>
      <c r="Y698" s="803"/>
    </row>
    <row r="699" spans="1:25">
      <c r="A699" s="870"/>
      <c r="B699" s="803"/>
      <c r="C699" s="803"/>
      <c r="D699" s="803"/>
      <c r="E699" s="870"/>
      <c r="F699" s="870"/>
      <c r="G699" s="870"/>
      <c r="H699" s="870"/>
      <c r="I699" s="803"/>
      <c r="J699" s="803"/>
      <c r="K699" s="803"/>
      <c r="L699" s="870"/>
      <c r="M699" s="870"/>
      <c r="N699" s="870"/>
      <c r="O699" s="803"/>
      <c r="P699" s="803"/>
      <c r="Q699" s="803"/>
      <c r="R699" s="803"/>
      <c r="S699" s="870"/>
      <c r="T699" s="870"/>
      <c r="U699" s="871"/>
      <c r="V699" s="870"/>
      <c r="W699" s="872"/>
      <c r="X699" s="803"/>
      <c r="Y699" s="803"/>
    </row>
    <row r="700" spans="1:25">
      <c r="A700" s="870"/>
      <c r="B700" s="803"/>
      <c r="C700" s="803"/>
      <c r="D700" s="803"/>
      <c r="E700" s="870"/>
      <c r="F700" s="870"/>
      <c r="G700" s="870"/>
      <c r="H700" s="870"/>
      <c r="I700" s="803"/>
      <c r="J700" s="803"/>
      <c r="K700" s="803"/>
      <c r="L700" s="870"/>
      <c r="M700" s="870"/>
      <c r="N700" s="870"/>
      <c r="O700" s="803"/>
      <c r="P700" s="803"/>
      <c r="Q700" s="803"/>
      <c r="R700" s="803"/>
      <c r="S700" s="870"/>
      <c r="T700" s="870"/>
      <c r="U700" s="871"/>
      <c r="V700" s="870"/>
      <c r="W700" s="872"/>
      <c r="X700" s="803"/>
      <c r="Y700" s="803"/>
    </row>
    <row r="701" spans="1:25">
      <c r="A701" s="870"/>
      <c r="B701" s="803"/>
      <c r="C701" s="803"/>
      <c r="D701" s="803"/>
      <c r="E701" s="870"/>
      <c r="F701" s="870"/>
      <c r="G701" s="870"/>
      <c r="H701" s="870"/>
      <c r="I701" s="803"/>
      <c r="J701" s="803"/>
      <c r="K701" s="803"/>
      <c r="L701" s="870"/>
      <c r="M701" s="870"/>
      <c r="N701" s="870"/>
      <c r="O701" s="803"/>
      <c r="P701" s="803"/>
      <c r="Q701" s="803"/>
      <c r="R701" s="803"/>
      <c r="S701" s="870"/>
      <c r="T701" s="870"/>
      <c r="U701" s="871"/>
      <c r="V701" s="870"/>
      <c r="W701" s="872"/>
      <c r="X701" s="803"/>
      <c r="Y701" s="803"/>
    </row>
    <row r="702" spans="1:25">
      <c r="A702" s="870"/>
      <c r="B702" s="803"/>
      <c r="C702" s="803"/>
      <c r="D702" s="803"/>
      <c r="E702" s="870"/>
      <c r="F702" s="870"/>
      <c r="G702" s="870"/>
      <c r="H702" s="870"/>
      <c r="I702" s="803"/>
      <c r="J702" s="803"/>
      <c r="K702" s="803"/>
      <c r="L702" s="870"/>
      <c r="M702" s="870"/>
      <c r="N702" s="870"/>
      <c r="O702" s="803"/>
      <c r="P702" s="803"/>
      <c r="Q702" s="803"/>
      <c r="R702" s="803"/>
      <c r="S702" s="870"/>
      <c r="T702" s="870"/>
      <c r="U702" s="871"/>
      <c r="V702" s="870"/>
      <c r="W702" s="872"/>
      <c r="X702" s="803"/>
      <c r="Y702" s="803"/>
    </row>
    <row r="703" spans="1:25">
      <c r="A703" s="870"/>
      <c r="B703" s="803"/>
      <c r="C703" s="803"/>
      <c r="D703" s="803"/>
      <c r="E703" s="870"/>
      <c r="F703" s="870"/>
      <c r="G703" s="870"/>
      <c r="H703" s="870"/>
      <c r="I703" s="803"/>
      <c r="J703" s="803"/>
      <c r="K703" s="803"/>
      <c r="L703" s="870"/>
      <c r="M703" s="870"/>
      <c r="N703" s="870"/>
      <c r="O703" s="803"/>
      <c r="P703" s="803"/>
      <c r="Q703" s="803"/>
      <c r="R703" s="803"/>
      <c r="S703" s="870"/>
      <c r="T703" s="870"/>
      <c r="U703" s="871"/>
      <c r="V703" s="870"/>
      <c r="W703" s="872"/>
      <c r="X703" s="803"/>
      <c r="Y703" s="803"/>
    </row>
    <row r="704" spans="1:25">
      <c r="A704" s="870"/>
      <c r="B704" s="803"/>
      <c r="C704" s="803"/>
      <c r="D704" s="803"/>
      <c r="E704" s="870"/>
      <c r="F704" s="870"/>
      <c r="G704" s="870"/>
      <c r="H704" s="870"/>
      <c r="I704" s="803"/>
      <c r="J704" s="803"/>
      <c r="K704" s="803"/>
      <c r="L704" s="870"/>
      <c r="M704" s="870"/>
      <c r="N704" s="870"/>
      <c r="O704" s="803"/>
      <c r="P704" s="803"/>
      <c r="Q704" s="803"/>
      <c r="R704" s="803"/>
      <c r="S704" s="870"/>
      <c r="T704" s="870"/>
      <c r="U704" s="871"/>
      <c r="V704" s="870"/>
      <c r="W704" s="872"/>
      <c r="X704" s="803"/>
      <c r="Y704" s="803"/>
    </row>
    <row r="705" spans="1:25">
      <c r="A705" s="870"/>
      <c r="B705" s="803"/>
      <c r="C705" s="803"/>
      <c r="D705" s="803"/>
      <c r="E705" s="870"/>
      <c r="F705" s="870"/>
      <c r="G705" s="870"/>
      <c r="H705" s="870"/>
      <c r="I705" s="803"/>
      <c r="J705" s="803"/>
      <c r="K705" s="803"/>
      <c r="L705" s="870"/>
      <c r="M705" s="870"/>
      <c r="N705" s="870"/>
      <c r="O705" s="803"/>
      <c r="P705" s="803"/>
      <c r="Q705" s="803"/>
      <c r="R705" s="803"/>
      <c r="S705" s="870"/>
      <c r="T705" s="870"/>
      <c r="U705" s="871"/>
      <c r="V705" s="870"/>
      <c r="W705" s="872"/>
      <c r="X705" s="803"/>
      <c r="Y705" s="803"/>
    </row>
    <row r="706" spans="1:25">
      <c r="A706" s="870"/>
      <c r="B706" s="803"/>
      <c r="C706" s="803"/>
      <c r="D706" s="803"/>
      <c r="E706" s="870"/>
      <c r="F706" s="870"/>
      <c r="G706" s="870"/>
      <c r="H706" s="870"/>
      <c r="I706" s="803"/>
      <c r="J706" s="803"/>
      <c r="K706" s="803"/>
      <c r="L706" s="870"/>
      <c r="M706" s="870"/>
      <c r="N706" s="870"/>
      <c r="O706" s="803"/>
      <c r="P706" s="803"/>
      <c r="Q706" s="803"/>
      <c r="R706" s="803"/>
      <c r="S706" s="870"/>
      <c r="T706" s="870"/>
      <c r="U706" s="871"/>
      <c r="V706" s="870"/>
      <c r="W706" s="872"/>
      <c r="X706" s="803"/>
      <c r="Y706" s="803"/>
    </row>
    <row r="707" spans="1:25">
      <c r="A707" s="870"/>
      <c r="B707" s="803"/>
      <c r="C707" s="803"/>
      <c r="D707" s="803"/>
      <c r="E707" s="870"/>
      <c r="F707" s="870"/>
      <c r="G707" s="870"/>
      <c r="H707" s="870"/>
      <c r="I707" s="803"/>
      <c r="J707" s="803"/>
      <c r="K707" s="803"/>
      <c r="L707" s="870"/>
      <c r="M707" s="870"/>
      <c r="N707" s="870"/>
      <c r="O707" s="803"/>
      <c r="P707" s="803"/>
      <c r="Q707" s="803"/>
      <c r="R707" s="803"/>
      <c r="S707" s="870"/>
      <c r="T707" s="870"/>
      <c r="U707" s="871"/>
      <c r="V707" s="870"/>
      <c r="W707" s="872"/>
      <c r="X707" s="803"/>
      <c r="Y707" s="803"/>
    </row>
    <row r="708" spans="1:25">
      <c r="A708" s="870"/>
      <c r="B708" s="803"/>
      <c r="C708" s="803"/>
      <c r="D708" s="803"/>
      <c r="E708" s="870"/>
      <c r="F708" s="870"/>
      <c r="G708" s="870"/>
      <c r="H708" s="870"/>
      <c r="I708" s="803"/>
      <c r="J708" s="803"/>
      <c r="K708" s="803"/>
      <c r="L708" s="870"/>
      <c r="M708" s="870"/>
      <c r="N708" s="870"/>
      <c r="O708" s="803"/>
      <c r="P708" s="803"/>
      <c r="Q708" s="803"/>
      <c r="R708" s="803"/>
      <c r="S708" s="870"/>
      <c r="T708" s="870"/>
      <c r="U708" s="871"/>
      <c r="V708" s="870"/>
      <c r="W708" s="872"/>
      <c r="X708" s="803"/>
      <c r="Y708" s="803"/>
    </row>
    <row r="709" spans="1:25">
      <c r="A709" s="870"/>
      <c r="B709" s="803"/>
      <c r="C709" s="803"/>
      <c r="D709" s="803"/>
      <c r="E709" s="870"/>
      <c r="F709" s="870"/>
      <c r="G709" s="870"/>
      <c r="H709" s="870"/>
      <c r="I709" s="803"/>
      <c r="J709" s="803"/>
      <c r="K709" s="803"/>
      <c r="L709" s="870"/>
      <c r="M709" s="870"/>
      <c r="N709" s="870"/>
      <c r="O709" s="803"/>
      <c r="P709" s="803"/>
      <c r="Q709" s="803"/>
      <c r="R709" s="803"/>
      <c r="S709" s="870"/>
      <c r="T709" s="870"/>
      <c r="U709" s="871"/>
      <c r="V709" s="870"/>
      <c r="W709" s="872"/>
      <c r="X709" s="803"/>
      <c r="Y709" s="803"/>
    </row>
    <row r="710" spans="1:25">
      <c r="A710" s="870"/>
      <c r="B710" s="803"/>
      <c r="C710" s="803"/>
      <c r="D710" s="803"/>
      <c r="E710" s="870"/>
      <c r="F710" s="870"/>
      <c r="G710" s="870"/>
      <c r="H710" s="870"/>
      <c r="I710" s="803"/>
      <c r="J710" s="803"/>
      <c r="K710" s="803"/>
      <c r="L710" s="870"/>
      <c r="M710" s="870"/>
      <c r="N710" s="870"/>
      <c r="O710" s="803"/>
      <c r="P710" s="803"/>
      <c r="Q710" s="803"/>
      <c r="R710" s="803"/>
      <c r="S710" s="870"/>
      <c r="T710" s="870"/>
      <c r="U710" s="871"/>
      <c r="V710" s="870"/>
      <c r="W710" s="872"/>
      <c r="X710" s="803"/>
      <c r="Y710" s="803"/>
    </row>
    <row r="711" spans="1:25">
      <c r="A711" s="870"/>
      <c r="B711" s="803"/>
      <c r="C711" s="803"/>
      <c r="D711" s="803"/>
      <c r="E711" s="870"/>
      <c r="F711" s="870"/>
      <c r="G711" s="870"/>
      <c r="H711" s="870"/>
      <c r="I711" s="803"/>
      <c r="J711" s="803"/>
      <c r="K711" s="803"/>
      <c r="L711" s="870"/>
      <c r="M711" s="870"/>
      <c r="N711" s="870"/>
      <c r="O711" s="803"/>
      <c r="P711" s="803"/>
      <c r="Q711" s="803"/>
      <c r="R711" s="803"/>
      <c r="S711" s="870"/>
      <c r="T711" s="870"/>
      <c r="U711" s="871"/>
      <c r="V711" s="870"/>
      <c r="W711" s="872"/>
      <c r="X711" s="803"/>
      <c r="Y711" s="803"/>
    </row>
    <row r="712" spans="1:25">
      <c r="A712" s="870"/>
      <c r="B712" s="803"/>
      <c r="C712" s="803"/>
      <c r="D712" s="803"/>
      <c r="E712" s="870"/>
      <c r="F712" s="870"/>
      <c r="G712" s="870"/>
      <c r="H712" s="870"/>
      <c r="I712" s="803"/>
      <c r="J712" s="803"/>
      <c r="K712" s="803"/>
      <c r="L712" s="870"/>
      <c r="M712" s="870"/>
      <c r="N712" s="870"/>
      <c r="O712" s="803"/>
      <c r="P712" s="803"/>
      <c r="Q712" s="803"/>
      <c r="R712" s="803"/>
      <c r="S712" s="870"/>
      <c r="T712" s="870"/>
      <c r="U712" s="871"/>
      <c r="V712" s="870"/>
      <c r="W712" s="872"/>
      <c r="X712" s="803"/>
      <c r="Y712" s="803"/>
    </row>
    <row r="713" spans="1:25">
      <c r="A713" s="870"/>
      <c r="B713" s="803"/>
      <c r="C713" s="803"/>
      <c r="D713" s="803"/>
      <c r="E713" s="870"/>
      <c r="F713" s="870"/>
      <c r="G713" s="870"/>
      <c r="H713" s="870"/>
      <c r="I713" s="803"/>
      <c r="J713" s="803"/>
      <c r="K713" s="803"/>
      <c r="L713" s="870"/>
      <c r="M713" s="870"/>
      <c r="N713" s="870"/>
      <c r="O713" s="803"/>
      <c r="P713" s="803"/>
      <c r="Q713" s="803"/>
      <c r="R713" s="803"/>
      <c r="S713" s="870"/>
      <c r="T713" s="870"/>
      <c r="U713" s="871"/>
      <c r="V713" s="870"/>
      <c r="W713" s="872"/>
      <c r="X713" s="803"/>
      <c r="Y713" s="803"/>
    </row>
    <row r="714" spans="1:25">
      <c r="A714" s="870"/>
      <c r="B714" s="803"/>
      <c r="C714" s="803"/>
      <c r="D714" s="803"/>
      <c r="E714" s="870"/>
      <c r="F714" s="870"/>
      <c r="G714" s="870"/>
      <c r="H714" s="870"/>
      <c r="I714" s="803"/>
      <c r="J714" s="803"/>
      <c r="K714" s="803"/>
      <c r="L714" s="870"/>
      <c r="M714" s="870"/>
      <c r="N714" s="870"/>
      <c r="O714" s="803"/>
      <c r="P714" s="803"/>
      <c r="Q714" s="803"/>
      <c r="R714" s="803"/>
      <c r="S714" s="870"/>
      <c r="T714" s="870"/>
      <c r="U714" s="871"/>
      <c r="V714" s="870"/>
      <c r="W714" s="872"/>
      <c r="X714" s="803"/>
      <c r="Y714" s="803"/>
    </row>
    <row r="715" spans="1:25">
      <c r="A715" s="870"/>
      <c r="B715" s="803"/>
      <c r="C715" s="803"/>
      <c r="D715" s="803"/>
      <c r="E715" s="870"/>
      <c r="F715" s="870"/>
      <c r="G715" s="870"/>
      <c r="H715" s="870"/>
      <c r="I715" s="803"/>
      <c r="J715" s="803"/>
      <c r="K715" s="803"/>
      <c r="L715" s="870"/>
      <c r="M715" s="870"/>
      <c r="N715" s="870"/>
      <c r="O715" s="803"/>
      <c r="P715" s="803"/>
      <c r="Q715" s="803"/>
      <c r="R715" s="803"/>
      <c r="S715" s="870"/>
      <c r="T715" s="870"/>
      <c r="U715" s="871"/>
      <c r="V715" s="870"/>
      <c r="W715" s="872"/>
      <c r="X715" s="803"/>
      <c r="Y715" s="803"/>
    </row>
    <row r="716" spans="1:25">
      <c r="A716" s="870"/>
      <c r="B716" s="803"/>
      <c r="C716" s="803"/>
      <c r="D716" s="803"/>
      <c r="E716" s="870"/>
      <c r="F716" s="870"/>
      <c r="G716" s="870"/>
      <c r="H716" s="870"/>
      <c r="I716" s="803"/>
      <c r="J716" s="803"/>
      <c r="K716" s="803"/>
      <c r="L716" s="870"/>
      <c r="M716" s="870"/>
      <c r="N716" s="870"/>
      <c r="O716" s="803"/>
      <c r="P716" s="803"/>
      <c r="Q716" s="803"/>
      <c r="R716" s="803"/>
      <c r="S716" s="870"/>
      <c r="T716" s="870"/>
      <c r="U716" s="871"/>
      <c r="V716" s="870"/>
      <c r="W716" s="872"/>
      <c r="X716" s="803"/>
      <c r="Y716" s="803"/>
    </row>
    <row r="717" spans="1:25">
      <c r="A717" s="870"/>
      <c r="B717" s="803"/>
      <c r="C717" s="803"/>
      <c r="D717" s="803"/>
      <c r="E717" s="870"/>
      <c r="F717" s="870"/>
      <c r="G717" s="870"/>
      <c r="H717" s="870"/>
      <c r="I717" s="803"/>
      <c r="J717" s="803"/>
      <c r="K717" s="803"/>
      <c r="L717" s="870"/>
      <c r="M717" s="870"/>
      <c r="N717" s="870"/>
      <c r="O717" s="803"/>
      <c r="P717" s="803"/>
      <c r="Q717" s="803"/>
      <c r="R717" s="803"/>
      <c r="S717" s="870"/>
      <c r="T717" s="870"/>
      <c r="U717" s="871"/>
      <c r="V717" s="870"/>
      <c r="W717" s="872"/>
      <c r="X717" s="803"/>
      <c r="Y717" s="803"/>
    </row>
    <row r="718" spans="1:25">
      <c r="A718" s="870"/>
      <c r="B718" s="803"/>
      <c r="C718" s="803"/>
      <c r="D718" s="803"/>
      <c r="E718" s="870"/>
      <c r="F718" s="870"/>
      <c r="G718" s="870"/>
      <c r="H718" s="870"/>
      <c r="I718" s="803"/>
      <c r="J718" s="803"/>
      <c r="K718" s="803"/>
      <c r="L718" s="870"/>
      <c r="M718" s="870"/>
      <c r="N718" s="870"/>
      <c r="O718" s="803"/>
      <c r="P718" s="803"/>
      <c r="Q718" s="803"/>
      <c r="R718" s="803"/>
      <c r="S718" s="870"/>
      <c r="T718" s="870"/>
      <c r="U718" s="871"/>
      <c r="V718" s="870"/>
      <c r="W718" s="872"/>
      <c r="X718" s="803"/>
      <c r="Y718" s="803"/>
    </row>
    <row r="719" spans="1:25">
      <c r="A719" s="870"/>
      <c r="B719" s="803"/>
      <c r="C719" s="803"/>
      <c r="D719" s="803"/>
      <c r="E719" s="870"/>
      <c r="F719" s="870"/>
      <c r="G719" s="870"/>
      <c r="H719" s="870"/>
      <c r="I719" s="803"/>
      <c r="J719" s="803"/>
      <c r="K719" s="803"/>
      <c r="L719" s="870"/>
      <c r="M719" s="870"/>
      <c r="N719" s="870"/>
      <c r="O719" s="803"/>
      <c r="P719" s="803"/>
      <c r="Q719" s="803"/>
      <c r="R719" s="803"/>
      <c r="S719" s="870"/>
      <c r="T719" s="870"/>
      <c r="U719" s="871"/>
      <c r="V719" s="870"/>
      <c r="W719" s="872"/>
      <c r="X719" s="803"/>
      <c r="Y719" s="803"/>
    </row>
    <row r="720" spans="1:25">
      <c r="A720" s="870"/>
      <c r="B720" s="803"/>
      <c r="C720" s="803"/>
      <c r="D720" s="803"/>
      <c r="E720" s="870"/>
      <c r="F720" s="870"/>
      <c r="G720" s="870"/>
      <c r="H720" s="870"/>
      <c r="I720" s="803"/>
      <c r="J720" s="803"/>
      <c r="K720" s="803"/>
      <c r="L720" s="870"/>
      <c r="M720" s="870"/>
      <c r="N720" s="870"/>
      <c r="O720" s="803"/>
      <c r="P720" s="803"/>
      <c r="Q720" s="803"/>
      <c r="R720" s="803"/>
      <c r="S720" s="870"/>
      <c r="T720" s="870"/>
      <c r="U720" s="871"/>
      <c r="V720" s="870"/>
      <c r="W720" s="872"/>
      <c r="X720" s="803"/>
      <c r="Y720" s="803"/>
    </row>
    <row r="721" spans="1:25">
      <c r="A721" s="870"/>
      <c r="B721" s="803"/>
      <c r="C721" s="803"/>
      <c r="D721" s="803"/>
      <c r="E721" s="870"/>
      <c r="F721" s="870"/>
      <c r="G721" s="870"/>
      <c r="H721" s="870"/>
      <c r="I721" s="803"/>
      <c r="J721" s="803"/>
      <c r="K721" s="803"/>
      <c r="L721" s="870"/>
      <c r="M721" s="870"/>
      <c r="N721" s="870"/>
      <c r="O721" s="803"/>
      <c r="P721" s="803"/>
      <c r="Q721" s="803"/>
      <c r="R721" s="803"/>
      <c r="S721" s="870"/>
      <c r="T721" s="870"/>
      <c r="U721" s="871"/>
      <c r="V721" s="870"/>
      <c r="W721" s="872"/>
      <c r="X721" s="803"/>
      <c r="Y721" s="803"/>
    </row>
    <row r="722" spans="1:25">
      <c r="A722" s="870"/>
      <c r="B722" s="803"/>
      <c r="C722" s="803"/>
      <c r="D722" s="803"/>
      <c r="E722" s="870"/>
      <c r="F722" s="870"/>
      <c r="G722" s="870"/>
      <c r="H722" s="870"/>
      <c r="I722" s="803"/>
      <c r="J722" s="803"/>
      <c r="K722" s="803"/>
      <c r="L722" s="870"/>
      <c r="M722" s="870"/>
      <c r="N722" s="870"/>
      <c r="O722" s="803"/>
      <c r="P722" s="803"/>
      <c r="Q722" s="803"/>
      <c r="R722" s="803"/>
      <c r="S722" s="870"/>
      <c r="T722" s="870"/>
      <c r="U722" s="871"/>
      <c r="V722" s="870"/>
      <c r="W722" s="872"/>
      <c r="X722" s="803"/>
      <c r="Y722" s="803"/>
    </row>
    <row r="723" spans="1:25">
      <c r="A723" s="870"/>
      <c r="B723" s="803"/>
      <c r="C723" s="803"/>
      <c r="D723" s="803"/>
      <c r="E723" s="870"/>
      <c r="F723" s="870"/>
      <c r="G723" s="870"/>
      <c r="H723" s="870"/>
      <c r="I723" s="803"/>
      <c r="J723" s="803"/>
      <c r="K723" s="803"/>
      <c r="L723" s="870"/>
      <c r="M723" s="870"/>
      <c r="N723" s="870"/>
      <c r="O723" s="803"/>
      <c r="P723" s="803"/>
      <c r="Q723" s="803"/>
      <c r="R723" s="803"/>
      <c r="S723" s="870"/>
      <c r="T723" s="870"/>
      <c r="U723" s="871"/>
      <c r="V723" s="870"/>
      <c r="W723" s="872"/>
      <c r="X723" s="803"/>
      <c r="Y723" s="803"/>
    </row>
    <row r="724" spans="1:25">
      <c r="A724" s="870"/>
      <c r="B724" s="803"/>
      <c r="C724" s="803"/>
      <c r="D724" s="803"/>
      <c r="E724" s="870"/>
      <c r="F724" s="870"/>
      <c r="G724" s="870"/>
      <c r="H724" s="870"/>
      <c r="I724" s="803"/>
      <c r="J724" s="803"/>
      <c r="K724" s="803"/>
      <c r="L724" s="870"/>
      <c r="M724" s="870"/>
      <c r="N724" s="870"/>
      <c r="O724" s="803"/>
      <c r="P724" s="803"/>
      <c r="Q724" s="803"/>
      <c r="R724" s="803"/>
      <c r="S724" s="870"/>
      <c r="T724" s="870"/>
      <c r="U724" s="871"/>
      <c r="V724" s="870"/>
      <c r="W724" s="872"/>
      <c r="X724" s="803"/>
      <c r="Y724" s="803"/>
    </row>
    <row r="725" spans="1:25">
      <c r="A725" s="870"/>
      <c r="B725" s="803"/>
      <c r="C725" s="803"/>
      <c r="D725" s="803"/>
      <c r="E725" s="870"/>
      <c r="F725" s="870"/>
      <c r="G725" s="870"/>
      <c r="H725" s="870"/>
      <c r="I725" s="803"/>
      <c r="J725" s="803"/>
      <c r="K725" s="803"/>
      <c r="L725" s="870"/>
      <c r="M725" s="870"/>
      <c r="N725" s="870"/>
      <c r="O725" s="803"/>
      <c r="P725" s="803"/>
      <c r="Q725" s="803"/>
      <c r="R725" s="803"/>
      <c r="S725" s="870"/>
      <c r="T725" s="870"/>
      <c r="U725" s="871"/>
      <c r="V725" s="870"/>
      <c r="W725" s="872"/>
      <c r="X725" s="803"/>
      <c r="Y725" s="803"/>
    </row>
    <row r="726" spans="1:25">
      <c r="A726" s="870"/>
      <c r="B726" s="803"/>
      <c r="C726" s="803"/>
      <c r="D726" s="803"/>
      <c r="E726" s="870"/>
      <c r="F726" s="870"/>
      <c r="G726" s="870"/>
      <c r="H726" s="870"/>
      <c r="I726" s="803"/>
      <c r="J726" s="803"/>
      <c r="K726" s="803"/>
      <c r="L726" s="870"/>
      <c r="M726" s="870"/>
      <c r="N726" s="870"/>
      <c r="O726" s="803"/>
      <c r="P726" s="803"/>
      <c r="Q726" s="803"/>
      <c r="R726" s="803"/>
      <c r="S726" s="870"/>
      <c r="T726" s="870"/>
      <c r="U726" s="871"/>
      <c r="V726" s="870"/>
      <c r="W726" s="872"/>
      <c r="X726" s="803"/>
      <c r="Y726" s="803"/>
    </row>
    <row r="727" spans="1:25">
      <c r="A727" s="870"/>
      <c r="B727" s="803"/>
      <c r="C727" s="803"/>
      <c r="D727" s="803"/>
      <c r="E727" s="870"/>
      <c r="F727" s="870"/>
      <c r="G727" s="870"/>
      <c r="H727" s="870"/>
      <c r="I727" s="803"/>
      <c r="J727" s="803"/>
      <c r="K727" s="803"/>
      <c r="L727" s="870"/>
      <c r="M727" s="870"/>
      <c r="N727" s="870"/>
      <c r="O727" s="803"/>
      <c r="P727" s="803"/>
      <c r="Q727" s="803"/>
      <c r="R727" s="803"/>
      <c r="S727" s="870"/>
      <c r="T727" s="870"/>
      <c r="U727" s="871"/>
      <c r="V727" s="870"/>
      <c r="W727" s="872"/>
      <c r="X727" s="803"/>
      <c r="Y727" s="803"/>
    </row>
    <row r="728" spans="1:25">
      <c r="A728" s="870"/>
      <c r="B728" s="803"/>
      <c r="C728" s="803"/>
      <c r="D728" s="803"/>
      <c r="E728" s="870"/>
      <c r="F728" s="870"/>
      <c r="G728" s="870"/>
      <c r="H728" s="870"/>
      <c r="I728" s="803"/>
      <c r="J728" s="803"/>
      <c r="K728" s="803"/>
      <c r="L728" s="870"/>
      <c r="M728" s="870"/>
      <c r="N728" s="870"/>
      <c r="O728" s="803"/>
      <c r="P728" s="803"/>
      <c r="Q728" s="803"/>
      <c r="R728" s="803"/>
      <c r="S728" s="870"/>
      <c r="T728" s="870"/>
      <c r="U728" s="871"/>
      <c r="V728" s="870"/>
      <c r="W728" s="872"/>
      <c r="X728" s="803"/>
      <c r="Y728" s="803"/>
    </row>
    <row r="729" spans="1:25">
      <c r="A729" s="870"/>
      <c r="B729" s="803"/>
      <c r="C729" s="803"/>
      <c r="D729" s="803"/>
      <c r="E729" s="870"/>
      <c r="F729" s="870"/>
      <c r="G729" s="870"/>
      <c r="H729" s="870"/>
      <c r="I729" s="803"/>
      <c r="J729" s="803"/>
      <c r="K729" s="803"/>
      <c r="L729" s="870"/>
      <c r="M729" s="870"/>
      <c r="N729" s="870"/>
      <c r="O729" s="803"/>
      <c r="P729" s="803"/>
      <c r="Q729" s="803"/>
      <c r="R729" s="803"/>
      <c r="S729" s="870"/>
      <c r="T729" s="870"/>
      <c r="U729" s="871"/>
      <c r="V729" s="870"/>
      <c r="W729" s="872"/>
      <c r="X729" s="803"/>
      <c r="Y729" s="803"/>
    </row>
    <row r="730" spans="1:25">
      <c r="A730" s="870"/>
      <c r="B730" s="803"/>
      <c r="C730" s="803"/>
      <c r="D730" s="803"/>
      <c r="E730" s="870"/>
      <c r="F730" s="870"/>
      <c r="G730" s="870"/>
      <c r="H730" s="870"/>
      <c r="I730" s="803"/>
      <c r="J730" s="803"/>
      <c r="K730" s="803"/>
      <c r="L730" s="870"/>
      <c r="M730" s="870"/>
      <c r="N730" s="870"/>
      <c r="O730" s="803"/>
      <c r="P730" s="803"/>
      <c r="Q730" s="803"/>
      <c r="R730" s="803"/>
      <c r="S730" s="870"/>
      <c r="T730" s="870"/>
      <c r="U730" s="871"/>
      <c r="V730" s="870"/>
      <c r="W730" s="872"/>
      <c r="X730" s="803"/>
      <c r="Y730" s="803"/>
    </row>
    <row r="731" spans="1:25">
      <c r="A731" s="870"/>
      <c r="B731" s="803"/>
      <c r="C731" s="803"/>
      <c r="D731" s="803"/>
      <c r="E731" s="870"/>
      <c r="F731" s="870"/>
      <c r="G731" s="870"/>
      <c r="H731" s="870"/>
      <c r="I731" s="803"/>
      <c r="J731" s="803"/>
      <c r="K731" s="803"/>
      <c r="L731" s="870"/>
      <c r="M731" s="870"/>
      <c r="N731" s="870"/>
      <c r="O731" s="803"/>
      <c r="P731" s="803"/>
      <c r="Q731" s="803"/>
      <c r="R731" s="803"/>
      <c r="S731" s="870"/>
      <c r="T731" s="870"/>
      <c r="U731" s="871"/>
      <c r="V731" s="870"/>
      <c r="W731" s="872"/>
      <c r="X731" s="803"/>
      <c r="Y731" s="803"/>
    </row>
    <row r="732" spans="1:25">
      <c r="A732" s="870"/>
      <c r="B732" s="803"/>
      <c r="C732" s="803"/>
      <c r="D732" s="803"/>
      <c r="E732" s="870"/>
      <c r="F732" s="870"/>
      <c r="G732" s="870"/>
      <c r="H732" s="870"/>
      <c r="I732" s="803"/>
      <c r="J732" s="803"/>
      <c r="K732" s="803"/>
      <c r="L732" s="870"/>
      <c r="M732" s="870"/>
      <c r="N732" s="870"/>
      <c r="O732" s="803"/>
      <c r="P732" s="803"/>
      <c r="Q732" s="803"/>
      <c r="R732" s="803"/>
      <c r="S732" s="870"/>
      <c r="T732" s="870"/>
      <c r="U732" s="871"/>
      <c r="V732" s="870"/>
      <c r="W732" s="872"/>
      <c r="X732" s="803"/>
      <c r="Y732" s="803"/>
    </row>
    <row r="733" spans="1:25">
      <c r="A733" s="870"/>
      <c r="B733" s="803"/>
      <c r="C733" s="803"/>
      <c r="D733" s="803"/>
      <c r="E733" s="870"/>
      <c r="F733" s="870"/>
      <c r="G733" s="870"/>
      <c r="H733" s="870"/>
      <c r="I733" s="803"/>
      <c r="J733" s="803"/>
      <c r="K733" s="803"/>
      <c r="L733" s="870"/>
      <c r="M733" s="870"/>
      <c r="N733" s="870"/>
      <c r="O733" s="803"/>
      <c r="P733" s="803"/>
      <c r="Q733" s="803"/>
      <c r="R733" s="803"/>
      <c r="S733" s="870"/>
      <c r="T733" s="870"/>
      <c r="U733" s="871"/>
      <c r="V733" s="870"/>
      <c r="W733" s="872"/>
      <c r="X733" s="803"/>
      <c r="Y733" s="803"/>
    </row>
    <row r="734" spans="1:25">
      <c r="A734" s="870"/>
      <c r="B734" s="803"/>
      <c r="C734" s="803"/>
      <c r="D734" s="803"/>
      <c r="E734" s="870"/>
      <c r="F734" s="870"/>
      <c r="G734" s="870"/>
      <c r="H734" s="870"/>
      <c r="I734" s="803"/>
      <c r="J734" s="803"/>
      <c r="K734" s="803"/>
      <c r="L734" s="870"/>
      <c r="M734" s="870"/>
      <c r="N734" s="870"/>
      <c r="O734" s="803"/>
      <c r="P734" s="803"/>
      <c r="Q734" s="803"/>
      <c r="R734" s="803"/>
      <c r="S734" s="870"/>
      <c r="T734" s="870"/>
      <c r="U734" s="871"/>
      <c r="V734" s="870"/>
      <c r="W734" s="872"/>
      <c r="X734" s="803"/>
      <c r="Y734" s="803"/>
    </row>
    <row r="735" spans="1:25">
      <c r="A735" s="870"/>
      <c r="B735" s="803"/>
      <c r="C735" s="803"/>
      <c r="D735" s="803"/>
      <c r="E735" s="870"/>
      <c r="F735" s="870"/>
      <c r="G735" s="870"/>
      <c r="H735" s="870"/>
      <c r="I735" s="803"/>
      <c r="J735" s="803"/>
      <c r="K735" s="803"/>
      <c r="L735" s="870"/>
      <c r="M735" s="870"/>
      <c r="N735" s="870"/>
      <c r="O735" s="803"/>
      <c r="P735" s="803"/>
      <c r="Q735" s="803"/>
      <c r="R735" s="803"/>
      <c r="S735" s="870"/>
      <c r="T735" s="870"/>
      <c r="U735" s="871"/>
      <c r="V735" s="870"/>
      <c r="W735" s="872"/>
      <c r="X735" s="803"/>
      <c r="Y735" s="803"/>
    </row>
    <row r="736" spans="1:25">
      <c r="A736" s="870"/>
      <c r="B736" s="803"/>
      <c r="C736" s="803"/>
      <c r="D736" s="803"/>
      <c r="E736" s="870"/>
      <c r="F736" s="870"/>
      <c r="G736" s="870"/>
      <c r="H736" s="870"/>
      <c r="I736" s="803"/>
      <c r="J736" s="803"/>
      <c r="K736" s="803"/>
      <c r="L736" s="870"/>
      <c r="M736" s="870"/>
      <c r="N736" s="870"/>
      <c r="O736" s="803"/>
      <c r="P736" s="803"/>
      <c r="Q736" s="803"/>
      <c r="R736" s="803"/>
      <c r="S736" s="870"/>
      <c r="T736" s="870"/>
      <c r="U736" s="871"/>
      <c r="V736" s="870"/>
      <c r="W736" s="872"/>
      <c r="X736" s="803"/>
      <c r="Y736" s="803"/>
    </row>
    <row r="737" spans="1:25">
      <c r="A737" s="870"/>
      <c r="B737" s="803"/>
      <c r="C737" s="803"/>
      <c r="D737" s="803"/>
      <c r="E737" s="870"/>
      <c r="F737" s="870"/>
      <c r="G737" s="870"/>
      <c r="H737" s="870"/>
      <c r="I737" s="803"/>
      <c r="J737" s="803"/>
      <c r="K737" s="803"/>
      <c r="L737" s="870"/>
      <c r="M737" s="870"/>
      <c r="N737" s="870"/>
      <c r="O737" s="803"/>
      <c r="P737" s="803"/>
      <c r="Q737" s="803"/>
      <c r="R737" s="803"/>
      <c r="S737" s="870"/>
      <c r="T737" s="870"/>
      <c r="U737" s="871"/>
      <c r="V737" s="870"/>
      <c r="W737" s="872"/>
      <c r="X737" s="803"/>
      <c r="Y737" s="803"/>
    </row>
    <row r="738" spans="1:25">
      <c r="A738" s="870"/>
      <c r="B738" s="803"/>
      <c r="C738" s="803"/>
      <c r="D738" s="803"/>
      <c r="E738" s="870"/>
      <c r="F738" s="870"/>
      <c r="G738" s="870"/>
      <c r="H738" s="870"/>
      <c r="I738" s="803"/>
      <c r="J738" s="803"/>
      <c r="K738" s="803"/>
      <c r="L738" s="870"/>
      <c r="M738" s="870"/>
      <c r="N738" s="870"/>
      <c r="O738" s="803"/>
      <c r="P738" s="803"/>
      <c r="Q738" s="803"/>
      <c r="R738" s="803"/>
      <c r="S738" s="870"/>
      <c r="T738" s="870"/>
      <c r="U738" s="871"/>
      <c r="V738" s="870"/>
      <c r="W738" s="872"/>
      <c r="X738" s="803"/>
      <c r="Y738" s="803"/>
    </row>
    <row r="739" spans="1:25">
      <c r="A739" s="870"/>
      <c r="B739" s="803"/>
      <c r="C739" s="803"/>
      <c r="D739" s="803"/>
      <c r="E739" s="870"/>
      <c r="F739" s="870"/>
      <c r="G739" s="870"/>
      <c r="H739" s="870"/>
      <c r="I739" s="803"/>
      <c r="J739" s="803"/>
      <c r="K739" s="803"/>
      <c r="L739" s="870"/>
      <c r="M739" s="870"/>
      <c r="N739" s="870"/>
      <c r="O739" s="803"/>
      <c r="P739" s="803"/>
      <c r="Q739" s="803"/>
      <c r="R739" s="803"/>
      <c r="S739" s="870"/>
      <c r="T739" s="870"/>
      <c r="U739" s="871"/>
      <c r="V739" s="870"/>
      <c r="W739" s="872"/>
      <c r="X739" s="803"/>
      <c r="Y739" s="803"/>
    </row>
    <row r="740" spans="1:25">
      <c r="A740" s="870"/>
      <c r="B740" s="803"/>
      <c r="C740" s="803"/>
      <c r="D740" s="803"/>
      <c r="E740" s="870"/>
      <c r="F740" s="870"/>
      <c r="G740" s="870"/>
      <c r="H740" s="870"/>
      <c r="I740" s="803"/>
      <c r="J740" s="803"/>
      <c r="K740" s="803"/>
      <c r="L740" s="870"/>
      <c r="M740" s="870"/>
      <c r="N740" s="870"/>
      <c r="O740" s="803"/>
      <c r="P740" s="803"/>
      <c r="Q740" s="803"/>
      <c r="R740" s="803"/>
      <c r="S740" s="870"/>
      <c r="T740" s="870"/>
      <c r="U740" s="871"/>
      <c r="V740" s="870"/>
      <c r="W740" s="872"/>
      <c r="X740" s="803"/>
      <c r="Y740" s="803"/>
    </row>
    <row r="741" spans="1:25">
      <c r="A741" s="870"/>
      <c r="B741" s="803"/>
      <c r="C741" s="803"/>
      <c r="D741" s="803"/>
      <c r="E741" s="870"/>
      <c r="F741" s="870"/>
      <c r="G741" s="870"/>
      <c r="H741" s="870"/>
      <c r="I741" s="803"/>
      <c r="J741" s="803"/>
      <c r="K741" s="803"/>
      <c r="L741" s="870"/>
      <c r="M741" s="870"/>
      <c r="N741" s="870"/>
      <c r="O741" s="803"/>
      <c r="P741" s="803"/>
      <c r="Q741" s="803"/>
      <c r="R741" s="803"/>
      <c r="S741" s="870"/>
      <c r="T741" s="870"/>
      <c r="U741" s="871"/>
      <c r="V741" s="870"/>
      <c r="W741" s="872"/>
      <c r="X741" s="803"/>
      <c r="Y741" s="803"/>
    </row>
    <row r="742" spans="1:25">
      <c r="A742" s="870"/>
      <c r="B742" s="803"/>
      <c r="C742" s="803"/>
      <c r="D742" s="803"/>
      <c r="E742" s="870"/>
      <c r="F742" s="870"/>
      <c r="G742" s="870"/>
      <c r="H742" s="870"/>
      <c r="I742" s="803"/>
      <c r="J742" s="803"/>
      <c r="K742" s="803"/>
      <c r="L742" s="870"/>
      <c r="M742" s="870"/>
      <c r="N742" s="870"/>
      <c r="O742" s="803"/>
      <c r="P742" s="803"/>
      <c r="Q742" s="803"/>
      <c r="R742" s="803"/>
      <c r="S742" s="870"/>
      <c r="T742" s="870"/>
      <c r="U742" s="871"/>
      <c r="V742" s="870"/>
      <c r="W742" s="872"/>
      <c r="X742" s="803"/>
      <c r="Y742" s="803"/>
    </row>
    <row r="743" spans="1:25">
      <c r="A743" s="870"/>
      <c r="B743" s="803"/>
      <c r="C743" s="803"/>
      <c r="D743" s="803"/>
      <c r="E743" s="870"/>
      <c r="F743" s="870"/>
      <c r="G743" s="870"/>
      <c r="H743" s="870"/>
      <c r="I743" s="803"/>
      <c r="J743" s="803"/>
      <c r="K743" s="803"/>
      <c r="L743" s="870"/>
      <c r="M743" s="870"/>
      <c r="N743" s="870"/>
      <c r="O743" s="803"/>
      <c r="P743" s="803"/>
      <c r="Q743" s="803"/>
      <c r="R743" s="803"/>
      <c r="S743" s="870"/>
      <c r="T743" s="870"/>
      <c r="U743" s="871"/>
      <c r="V743" s="870"/>
      <c r="W743" s="872"/>
      <c r="X743" s="803"/>
      <c r="Y743" s="803"/>
    </row>
    <row r="744" spans="1:25">
      <c r="A744" s="870"/>
      <c r="B744" s="803"/>
      <c r="C744" s="803"/>
      <c r="D744" s="803"/>
      <c r="E744" s="870"/>
      <c r="F744" s="870"/>
      <c r="G744" s="870"/>
      <c r="H744" s="870"/>
      <c r="I744" s="803"/>
      <c r="J744" s="803"/>
      <c r="K744" s="803"/>
      <c r="L744" s="870"/>
      <c r="M744" s="870"/>
      <c r="N744" s="870"/>
      <c r="O744" s="803"/>
      <c r="P744" s="803"/>
      <c r="Q744" s="803"/>
      <c r="R744" s="803"/>
      <c r="S744" s="870"/>
      <c r="T744" s="870"/>
      <c r="U744" s="871"/>
      <c r="V744" s="870"/>
      <c r="W744" s="872"/>
      <c r="X744" s="803"/>
      <c r="Y744" s="803"/>
    </row>
    <row r="745" spans="1:25">
      <c r="A745" s="870"/>
      <c r="B745" s="803"/>
      <c r="C745" s="803"/>
      <c r="D745" s="803"/>
      <c r="E745" s="870"/>
      <c r="F745" s="870"/>
      <c r="G745" s="870"/>
      <c r="H745" s="870"/>
      <c r="I745" s="803"/>
      <c r="J745" s="803"/>
      <c r="K745" s="803"/>
      <c r="L745" s="870"/>
      <c r="M745" s="870"/>
      <c r="N745" s="870"/>
      <c r="O745" s="803"/>
      <c r="P745" s="803"/>
      <c r="Q745" s="803"/>
      <c r="R745" s="803"/>
      <c r="S745" s="870"/>
      <c r="T745" s="870"/>
      <c r="U745" s="871"/>
      <c r="V745" s="870"/>
      <c r="W745" s="872"/>
      <c r="X745" s="803"/>
      <c r="Y745" s="803"/>
    </row>
    <row r="746" spans="1:25">
      <c r="A746" s="870"/>
      <c r="B746" s="803"/>
      <c r="C746" s="803"/>
      <c r="D746" s="803"/>
      <c r="E746" s="870"/>
      <c r="F746" s="870"/>
      <c r="G746" s="870"/>
      <c r="H746" s="870"/>
      <c r="I746" s="803"/>
      <c r="J746" s="803"/>
      <c r="K746" s="803"/>
      <c r="L746" s="870"/>
      <c r="M746" s="870"/>
      <c r="N746" s="870"/>
      <c r="O746" s="803"/>
      <c r="P746" s="803"/>
      <c r="Q746" s="803"/>
      <c r="R746" s="803"/>
      <c r="S746" s="870"/>
      <c r="T746" s="870"/>
      <c r="U746" s="871"/>
      <c r="V746" s="870"/>
      <c r="W746" s="872"/>
      <c r="X746" s="803"/>
      <c r="Y746" s="803"/>
    </row>
    <row r="747" spans="1:25">
      <c r="A747" s="870"/>
      <c r="B747" s="803"/>
      <c r="C747" s="803"/>
      <c r="D747" s="803"/>
      <c r="E747" s="870"/>
      <c r="F747" s="870"/>
      <c r="G747" s="870"/>
      <c r="H747" s="870"/>
      <c r="I747" s="803"/>
      <c r="J747" s="803"/>
      <c r="K747" s="803"/>
      <c r="L747" s="870"/>
      <c r="M747" s="870"/>
      <c r="N747" s="870"/>
      <c r="O747" s="803"/>
      <c r="P747" s="803"/>
      <c r="Q747" s="803"/>
      <c r="R747" s="803"/>
      <c r="S747" s="870"/>
      <c r="T747" s="870"/>
      <c r="U747" s="871"/>
      <c r="V747" s="870"/>
      <c r="W747" s="872"/>
      <c r="X747" s="803"/>
      <c r="Y747" s="803"/>
    </row>
    <row r="748" spans="1:25">
      <c r="A748" s="870"/>
      <c r="B748" s="803"/>
      <c r="C748" s="803"/>
      <c r="D748" s="803"/>
      <c r="E748" s="870"/>
      <c r="F748" s="870"/>
      <c r="G748" s="870"/>
      <c r="H748" s="870"/>
      <c r="I748" s="803"/>
      <c r="J748" s="803"/>
      <c r="K748" s="803"/>
      <c r="L748" s="870"/>
      <c r="M748" s="870"/>
      <c r="N748" s="870"/>
      <c r="O748" s="803"/>
      <c r="P748" s="803"/>
      <c r="Q748" s="803"/>
      <c r="R748" s="803"/>
      <c r="S748" s="870"/>
      <c r="T748" s="870"/>
      <c r="U748" s="871"/>
      <c r="V748" s="870"/>
      <c r="W748" s="872"/>
      <c r="X748" s="803"/>
      <c r="Y748" s="803"/>
    </row>
    <row r="749" spans="1:25">
      <c r="A749" s="870"/>
      <c r="B749" s="803"/>
      <c r="C749" s="803"/>
      <c r="D749" s="803"/>
      <c r="E749" s="870"/>
      <c r="F749" s="870"/>
      <c r="G749" s="870"/>
      <c r="H749" s="870"/>
      <c r="I749" s="803"/>
      <c r="J749" s="803"/>
      <c r="K749" s="803"/>
      <c r="L749" s="870"/>
      <c r="M749" s="870"/>
      <c r="N749" s="870"/>
      <c r="O749" s="803"/>
      <c r="P749" s="803"/>
      <c r="Q749" s="803"/>
      <c r="R749" s="803"/>
      <c r="S749" s="870"/>
      <c r="T749" s="870"/>
      <c r="U749" s="871"/>
      <c r="V749" s="870"/>
      <c r="W749" s="872"/>
      <c r="X749" s="803"/>
      <c r="Y749" s="803"/>
    </row>
    <row r="750" spans="1:25">
      <c r="A750" s="870"/>
      <c r="B750" s="803"/>
      <c r="C750" s="803"/>
      <c r="D750" s="803"/>
      <c r="E750" s="870"/>
      <c r="F750" s="870"/>
      <c r="G750" s="870"/>
      <c r="H750" s="870"/>
      <c r="I750" s="803"/>
      <c r="J750" s="803"/>
      <c r="K750" s="803"/>
      <c r="L750" s="870"/>
      <c r="M750" s="870"/>
      <c r="N750" s="870"/>
      <c r="O750" s="803"/>
      <c r="P750" s="803"/>
      <c r="Q750" s="803"/>
      <c r="R750" s="803"/>
      <c r="S750" s="870"/>
      <c r="T750" s="870"/>
      <c r="U750" s="871"/>
      <c r="V750" s="870"/>
      <c r="W750" s="872"/>
      <c r="X750" s="803"/>
      <c r="Y750" s="803"/>
    </row>
    <row r="751" spans="1:25">
      <c r="A751" s="870"/>
      <c r="B751" s="803"/>
      <c r="C751" s="803"/>
      <c r="D751" s="803"/>
      <c r="E751" s="870"/>
      <c r="F751" s="870"/>
      <c r="G751" s="870"/>
      <c r="H751" s="870"/>
      <c r="I751" s="803"/>
      <c r="J751" s="803"/>
      <c r="K751" s="803"/>
      <c r="L751" s="870"/>
      <c r="M751" s="870"/>
      <c r="N751" s="870"/>
      <c r="O751" s="803"/>
      <c r="P751" s="803"/>
      <c r="Q751" s="803"/>
      <c r="R751" s="803"/>
      <c r="S751" s="870"/>
      <c r="T751" s="870"/>
      <c r="U751" s="871"/>
      <c r="V751" s="870"/>
      <c r="W751" s="872"/>
      <c r="X751" s="803"/>
      <c r="Y751" s="803"/>
    </row>
    <row r="752" spans="1:25">
      <c r="A752" s="870"/>
      <c r="B752" s="803"/>
      <c r="C752" s="803"/>
      <c r="D752" s="803"/>
      <c r="E752" s="870"/>
      <c r="F752" s="870"/>
      <c r="G752" s="870"/>
      <c r="H752" s="870"/>
      <c r="I752" s="803"/>
      <c r="J752" s="803"/>
      <c r="K752" s="803"/>
      <c r="L752" s="870"/>
      <c r="M752" s="870"/>
      <c r="N752" s="870"/>
      <c r="O752" s="803"/>
      <c r="P752" s="803"/>
      <c r="Q752" s="803"/>
      <c r="R752" s="803"/>
      <c r="S752" s="870"/>
      <c r="T752" s="870"/>
      <c r="U752" s="871"/>
      <c r="V752" s="870"/>
      <c r="W752" s="872"/>
      <c r="X752" s="803"/>
      <c r="Y752" s="803"/>
    </row>
    <row r="753" spans="1:25">
      <c r="A753" s="870"/>
      <c r="B753" s="803"/>
      <c r="C753" s="803"/>
      <c r="D753" s="803"/>
      <c r="E753" s="870"/>
      <c r="F753" s="870"/>
      <c r="G753" s="870"/>
      <c r="H753" s="870"/>
      <c r="I753" s="803"/>
      <c r="J753" s="803"/>
      <c r="K753" s="803"/>
      <c r="L753" s="870"/>
      <c r="M753" s="870"/>
      <c r="N753" s="870"/>
      <c r="O753" s="803"/>
      <c r="P753" s="803"/>
      <c r="Q753" s="803"/>
      <c r="R753" s="803"/>
      <c r="S753" s="870"/>
      <c r="T753" s="870"/>
      <c r="U753" s="871"/>
      <c r="V753" s="870"/>
      <c r="W753" s="872"/>
      <c r="X753" s="803"/>
      <c r="Y753" s="803"/>
    </row>
    <row r="754" spans="1:25">
      <c r="A754" s="870"/>
      <c r="B754" s="803"/>
      <c r="C754" s="803"/>
      <c r="D754" s="803"/>
      <c r="E754" s="870"/>
      <c r="F754" s="870"/>
      <c r="G754" s="870"/>
      <c r="H754" s="870"/>
      <c r="I754" s="803"/>
      <c r="J754" s="803"/>
      <c r="K754" s="803"/>
      <c r="L754" s="870"/>
      <c r="M754" s="870"/>
      <c r="N754" s="870"/>
      <c r="O754" s="803"/>
      <c r="P754" s="803"/>
      <c r="Q754" s="803"/>
      <c r="R754" s="803"/>
      <c r="S754" s="870"/>
      <c r="T754" s="870"/>
      <c r="U754" s="871"/>
      <c r="V754" s="870"/>
      <c r="W754" s="872"/>
      <c r="X754" s="803"/>
      <c r="Y754" s="803"/>
    </row>
    <row r="755" spans="1:25">
      <c r="A755" s="870"/>
      <c r="B755" s="803"/>
      <c r="C755" s="803"/>
      <c r="D755" s="803"/>
      <c r="E755" s="870"/>
      <c r="F755" s="870"/>
      <c r="G755" s="870"/>
      <c r="H755" s="870"/>
      <c r="I755" s="803"/>
      <c r="J755" s="803"/>
      <c r="K755" s="803"/>
      <c r="L755" s="870"/>
      <c r="M755" s="870"/>
      <c r="N755" s="870"/>
      <c r="O755" s="803"/>
      <c r="P755" s="803"/>
      <c r="Q755" s="803"/>
      <c r="R755" s="803"/>
      <c r="S755" s="870"/>
      <c r="T755" s="870"/>
      <c r="U755" s="871"/>
      <c r="V755" s="870"/>
      <c r="W755" s="872"/>
      <c r="X755" s="803"/>
      <c r="Y755" s="803"/>
    </row>
    <row r="756" spans="1:25">
      <c r="A756" s="870"/>
      <c r="B756" s="803"/>
      <c r="C756" s="803"/>
      <c r="D756" s="803"/>
      <c r="E756" s="870"/>
      <c r="F756" s="870"/>
      <c r="G756" s="870"/>
      <c r="H756" s="870"/>
      <c r="I756" s="803"/>
      <c r="J756" s="803"/>
      <c r="K756" s="803"/>
      <c r="L756" s="870"/>
      <c r="M756" s="870"/>
      <c r="N756" s="870"/>
      <c r="O756" s="803"/>
      <c r="P756" s="803"/>
      <c r="Q756" s="803"/>
      <c r="R756" s="803"/>
      <c r="S756" s="870"/>
      <c r="T756" s="870"/>
      <c r="U756" s="871"/>
      <c r="V756" s="870"/>
      <c r="W756" s="872"/>
      <c r="X756" s="803"/>
      <c r="Y756" s="803"/>
    </row>
    <row r="757" spans="1:25">
      <c r="A757" s="870"/>
      <c r="B757" s="803"/>
      <c r="C757" s="803"/>
      <c r="D757" s="803"/>
      <c r="E757" s="870"/>
      <c r="F757" s="870"/>
      <c r="G757" s="870"/>
      <c r="H757" s="870"/>
      <c r="I757" s="803"/>
      <c r="J757" s="803"/>
      <c r="K757" s="803"/>
      <c r="L757" s="870"/>
      <c r="M757" s="870"/>
      <c r="N757" s="870"/>
      <c r="O757" s="803"/>
      <c r="P757" s="803"/>
      <c r="Q757" s="803"/>
      <c r="R757" s="803"/>
      <c r="S757" s="870"/>
      <c r="T757" s="870"/>
      <c r="U757" s="871"/>
      <c r="V757" s="870"/>
      <c r="W757" s="872"/>
      <c r="X757" s="803"/>
      <c r="Y757" s="803"/>
    </row>
    <row r="758" spans="1:25">
      <c r="A758" s="870"/>
      <c r="B758" s="803"/>
      <c r="C758" s="803"/>
      <c r="D758" s="803"/>
      <c r="E758" s="870"/>
      <c r="F758" s="870"/>
      <c r="G758" s="870"/>
      <c r="H758" s="870"/>
      <c r="I758" s="803"/>
      <c r="J758" s="803"/>
      <c r="K758" s="803"/>
      <c r="L758" s="870"/>
      <c r="M758" s="870"/>
      <c r="N758" s="870"/>
      <c r="O758" s="803"/>
      <c r="P758" s="803"/>
      <c r="Q758" s="803"/>
      <c r="R758" s="803"/>
      <c r="S758" s="870"/>
      <c r="T758" s="870"/>
      <c r="U758" s="871"/>
      <c r="V758" s="870"/>
      <c r="W758" s="872"/>
      <c r="X758" s="803"/>
      <c r="Y758" s="803"/>
    </row>
    <row r="759" spans="1:25">
      <c r="A759" s="870"/>
      <c r="B759" s="803"/>
      <c r="C759" s="803"/>
      <c r="D759" s="803"/>
      <c r="E759" s="870"/>
      <c r="F759" s="870"/>
      <c r="G759" s="870"/>
      <c r="H759" s="870"/>
      <c r="I759" s="803"/>
      <c r="J759" s="803"/>
      <c r="K759" s="803"/>
      <c r="L759" s="870"/>
      <c r="M759" s="870"/>
      <c r="N759" s="870"/>
      <c r="O759" s="803"/>
      <c r="P759" s="803"/>
      <c r="Q759" s="803"/>
      <c r="R759" s="803"/>
      <c r="S759" s="870"/>
      <c r="T759" s="870"/>
      <c r="U759" s="871"/>
      <c r="V759" s="870"/>
      <c r="W759" s="872"/>
      <c r="X759" s="803"/>
      <c r="Y759" s="803"/>
    </row>
    <row r="760" spans="1:25">
      <c r="A760" s="870"/>
      <c r="B760" s="803"/>
      <c r="C760" s="803"/>
      <c r="D760" s="803"/>
      <c r="E760" s="870"/>
      <c r="F760" s="870"/>
      <c r="G760" s="870"/>
      <c r="H760" s="870"/>
      <c r="I760" s="803"/>
      <c r="J760" s="803"/>
      <c r="K760" s="803"/>
      <c r="L760" s="870"/>
      <c r="M760" s="870"/>
      <c r="N760" s="870"/>
      <c r="O760" s="803"/>
      <c r="P760" s="803"/>
      <c r="Q760" s="803"/>
      <c r="R760" s="803"/>
      <c r="S760" s="870"/>
      <c r="T760" s="870"/>
      <c r="U760" s="871"/>
      <c r="V760" s="870"/>
      <c r="W760" s="872"/>
      <c r="X760" s="803"/>
      <c r="Y760" s="803"/>
    </row>
    <row r="761" spans="1:25">
      <c r="A761" s="870"/>
      <c r="B761" s="803"/>
      <c r="C761" s="803"/>
      <c r="D761" s="803"/>
      <c r="E761" s="870"/>
      <c r="F761" s="870"/>
      <c r="G761" s="870"/>
      <c r="H761" s="870"/>
      <c r="I761" s="803"/>
      <c r="J761" s="803"/>
      <c r="K761" s="803"/>
      <c r="L761" s="870"/>
      <c r="M761" s="870"/>
      <c r="N761" s="870"/>
      <c r="O761" s="803"/>
      <c r="P761" s="803"/>
      <c r="Q761" s="803"/>
      <c r="R761" s="803"/>
      <c r="S761" s="870"/>
      <c r="T761" s="870"/>
      <c r="U761" s="871"/>
      <c r="V761" s="870"/>
      <c r="W761" s="872"/>
      <c r="X761" s="803"/>
      <c r="Y761" s="803"/>
    </row>
    <row r="762" spans="1:25">
      <c r="A762" s="870"/>
      <c r="B762" s="803"/>
      <c r="C762" s="803"/>
      <c r="D762" s="803"/>
      <c r="E762" s="870"/>
      <c r="F762" s="870"/>
      <c r="G762" s="870"/>
      <c r="H762" s="870"/>
      <c r="I762" s="803"/>
      <c r="J762" s="803"/>
      <c r="K762" s="803"/>
      <c r="L762" s="870"/>
      <c r="M762" s="870"/>
      <c r="N762" s="870"/>
      <c r="O762" s="803"/>
      <c r="P762" s="803"/>
      <c r="Q762" s="803"/>
      <c r="R762" s="803"/>
      <c r="S762" s="870"/>
      <c r="T762" s="870"/>
      <c r="U762" s="871"/>
      <c r="V762" s="870"/>
      <c r="W762" s="872"/>
      <c r="X762" s="803"/>
      <c r="Y762" s="803"/>
    </row>
    <row r="763" spans="1:25">
      <c r="A763" s="870"/>
      <c r="B763" s="803"/>
      <c r="C763" s="803"/>
      <c r="D763" s="803"/>
      <c r="E763" s="870"/>
      <c r="F763" s="870"/>
      <c r="G763" s="870"/>
      <c r="H763" s="870"/>
      <c r="I763" s="803"/>
      <c r="J763" s="803"/>
      <c r="K763" s="803"/>
      <c r="L763" s="870"/>
      <c r="M763" s="870"/>
      <c r="N763" s="870"/>
      <c r="O763" s="803"/>
      <c r="P763" s="803"/>
      <c r="Q763" s="803"/>
      <c r="R763" s="803"/>
      <c r="S763" s="870"/>
      <c r="T763" s="870"/>
      <c r="U763" s="871"/>
      <c r="V763" s="870"/>
      <c r="W763" s="872"/>
      <c r="X763" s="803"/>
      <c r="Y763" s="803"/>
    </row>
    <row r="764" spans="1:25">
      <c r="A764" s="870"/>
      <c r="B764" s="803"/>
      <c r="C764" s="803"/>
      <c r="D764" s="803"/>
      <c r="E764" s="870"/>
      <c r="F764" s="870"/>
      <c r="G764" s="870"/>
      <c r="H764" s="870"/>
      <c r="I764" s="803"/>
      <c r="J764" s="803"/>
      <c r="K764" s="803"/>
      <c r="L764" s="870"/>
      <c r="M764" s="870"/>
      <c r="N764" s="870"/>
      <c r="O764" s="803"/>
      <c r="P764" s="803"/>
      <c r="Q764" s="803"/>
      <c r="R764" s="803"/>
      <c r="S764" s="870"/>
      <c r="T764" s="870"/>
      <c r="U764" s="871"/>
      <c r="V764" s="870"/>
      <c r="W764" s="872"/>
      <c r="X764" s="803"/>
      <c r="Y764" s="803"/>
    </row>
    <row r="765" spans="1:25">
      <c r="A765" s="870"/>
      <c r="B765" s="803"/>
      <c r="C765" s="803"/>
      <c r="D765" s="803"/>
      <c r="E765" s="870"/>
      <c r="F765" s="870"/>
      <c r="G765" s="870"/>
      <c r="H765" s="870"/>
      <c r="I765" s="803"/>
      <c r="J765" s="803"/>
      <c r="K765" s="803"/>
      <c r="L765" s="870"/>
      <c r="M765" s="870"/>
      <c r="N765" s="870"/>
      <c r="O765" s="803"/>
      <c r="P765" s="803"/>
      <c r="Q765" s="803"/>
      <c r="R765" s="803"/>
      <c r="S765" s="870"/>
      <c r="T765" s="870"/>
      <c r="U765" s="871"/>
      <c r="V765" s="870"/>
      <c r="W765" s="872"/>
      <c r="X765" s="803"/>
      <c r="Y765" s="803"/>
    </row>
    <row r="766" spans="1:25">
      <c r="A766" s="870"/>
      <c r="B766" s="803"/>
      <c r="C766" s="803"/>
      <c r="D766" s="803"/>
      <c r="E766" s="870"/>
      <c r="F766" s="870"/>
      <c r="G766" s="870"/>
      <c r="H766" s="870"/>
      <c r="I766" s="803"/>
      <c r="J766" s="803"/>
      <c r="K766" s="803"/>
      <c r="L766" s="870"/>
      <c r="M766" s="870"/>
      <c r="N766" s="870"/>
      <c r="O766" s="803"/>
      <c r="P766" s="803"/>
      <c r="Q766" s="803"/>
      <c r="R766" s="803"/>
      <c r="S766" s="870"/>
      <c r="T766" s="870"/>
      <c r="U766" s="871"/>
      <c r="V766" s="870"/>
      <c r="W766" s="872"/>
      <c r="X766" s="803"/>
      <c r="Y766" s="803"/>
    </row>
    <row r="767" spans="1:25">
      <c r="A767" s="870"/>
      <c r="B767" s="803"/>
      <c r="C767" s="803"/>
      <c r="D767" s="803"/>
      <c r="E767" s="870"/>
      <c r="F767" s="870"/>
      <c r="G767" s="870"/>
      <c r="H767" s="870"/>
      <c r="I767" s="803"/>
      <c r="J767" s="803"/>
      <c r="K767" s="803"/>
      <c r="L767" s="870"/>
      <c r="M767" s="870"/>
      <c r="N767" s="870"/>
      <c r="O767" s="803"/>
      <c r="P767" s="803"/>
      <c r="Q767" s="803"/>
      <c r="R767" s="803"/>
      <c r="S767" s="870"/>
      <c r="T767" s="870"/>
      <c r="U767" s="871"/>
      <c r="V767" s="870"/>
      <c r="W767" s="872"/>
      <c r="X767" s="803"/>
      <c r="Y767" s="803"/>
    </row>
    <row r="768" spans="1:25">
      <c r="A768" s="870"/>
      <c r="B768" s="803"/>
      <c r="C768" s="803"/>
      <c r="D768" s="803"/>
      <c r="E768" s="870"/>
      <c r="F768" s="870"/>
      <c r="G768" s="870"/>
      <c r="H768" s="870"/>
      <c r="I768" s="803"/>
      <c r="J768" s="803"/>
      <c r="K768" s="803"/>
      <c r="L768" s="870"/>
      <c r="M768" s="870"/>
      <c r="N768" s="870"/>
      <c r="O768" s="803"/>
      <c r="P768" s="803"/>
      <c r="Q768" s="803"/>
      <c r="R768" s="803"/>
      <c r="S768" s="870"/>
      <c r="T768" s="870"/>
      <c r="U768" s="871"/>
      <c r="V768" s="870"/>
      <c r="W768" s="872"/>
      <c r="X768" s="803"/>
      <c r="Y768" s="803"/>
    </row>
    <row r="769" spans="1:25">
      <c r="A769" s="870"/>
      <c r="B769" s="803"/>
      <c r="C769" s="803"/>
      <c r="D769" s="803"/>
      <c r="E769" s="870"/>
      <c r="F769" s="870"/>
      <c r="G769" s="870"/>
      <c r="H769" s="870"/>
      <c r="I769" s="803"/>
      <c r="J769" s="803"/>
      <c r="K769" s="803"/>
      <c r="L769" s="870"/>
      <c r="M769" s="870"/>
      <c r="N769" s="870"/>
      <c r="O769" s="803"/>
      <c r="P769" s="803"/>
      <c r="Q769" s="803"/>
      <c r="R769" s="803"/>
      <c r="S769" s="870"/>
      <c r="T769" s="870"/>
      <c r="U769" s="871"/>
      <c r="V769" s="870"/>
      <c r="W769" s="872"/>
      <c r="X769" s="803"/>
      <c r="Y769" s="803"/>
    </row>
    <row r="770" spans="1:25">
      <c r="A770" s="870"/>
      <c r="B770" s="803"/>
      <c r="C770" s="803"/>
      <c r="D770" s="803"/>
      <c r="E770" s="870"/>
      <c r="F770" s="870"/>
      <c r="G770" s="870"/>
      <c r="H770" s="870"/>
      <c r="I770" s="803"/>
      <c r="J770" s="803"/>
      <c r="K770" s="803"/>
      <c r="L770" s="870"/>
      <c r="M770" s="870"/>
      <c r="N770" s="870"/>
      <c r="O770" s="803"/>
      <c r="P770" s="803"/>
      <c r="Q770" s="803"/>
      <c r="R770" s="803"/>
      <c r="S770" s="870"/>
      <c r="T770" s="870"/>
      <c r="U770" s="871"/>
      <c r="V770" s="870"/>
      <c r="W770" s="872"/>
      <c r="X770" s="803"/>
      <c r="Y770" s="803"/>
    </row>
    <row r="771" spans="1:25">
      <c r="A771" s="870"/>
      <c r="B771" s="803"/>
      <c r="C771" s="803"/>
      <c r="D771" s="803"/>
      <c r="E771" s="870"/>
      <c r="F771" s="870"/>
      <c r="G771" s="870"/>
      <c r="H771" s="870"/>
      <c r="I771" s="803"/>
      <c r="J771" s="803"/>
      <c r="K771" s="803"/>
      <c r="L771" s="870"/>
      <c r="M771" s="870"/>
      <c r="N771" s="870"/>
      <c r="O771" s="803"/>
      <c r="P771" s="803"/>
      <c r="Q771" s="803"/>
      <c r="R771" s="803"/>
      <c r="S771" s="870"/>
      <c r="T771" s="870"/>
      <c r="U771" s="871"/>
      <c r="V771" s="870"/>
      <c r="W771" s="872"/>
      <c r="X771" s="803"/>
      <c r="Y771" s="803"/>
    </row>
    <row r="772" spans="1:25">
      <c r="A772" s="870"/>
      <c r="B772" s="803"/>
      <c r="C772" s="803"/>
      <c r="D772" s="803"/>
      <c r="E772" s="870"/>
      <c r="F772" s="870"/>
      <c r="G772" s="870"/>
      <c r="H772" s="870"/>
      <c r="I772" s="803"/>
      <c r="J772" s="803"/>
      <c r="K772" s="803"/>
      <c r="L772" s="870"/>
      <c r="M772" s="870"/>
      <c r="N772" s="870"/>
      <c r="O772" s="803"/>
      <c r="P772" s="803"/>
      <c r="Q772" s="803"/>
      <c r="R772" s="803"/>
      <c r="S772" s="870"/>
      <c r="T772" s="870"/>
      <c r="U772" s="871"/>
      <c r="V772" s="870"/>
      <c r="W772" s="872"/>
      <c r="X772" s="803"/>
      <c r="Y772" s="803"/>
    </row>
    <row r="773" spans="1:25">
      <c r="A773" s="870"/>
      <c r="B773" s="803"/>
      <c r="C773" s="803"/>
      <c r="D773" s="803"/>
      <c r="E773" s="870"/>
      <c r="F773" s="870"/>
      <c r="G773" s="870"/>
      <c r="H773" s="870"/>
      <c r="I773" s="803"/>
      <c r="J773" s="803"/>
      <c r="K773" s="803"/>
      <c r="L773" s="870"/>
      <c r="M773" s="870"/>
      <c r="N773" s="870"/>
      <c r="O773" s="803"/>
      <c r="P773" s="803"/>
      <c r="Q773" s="803"/>
      <c r="R773" s="803"/>
      <c r="S773" s="870"/>
      <c r="T773" s="870"/>
      <c r="U773" s="871"/>
      <c r="V773" s="870"/>
      <c r="W773" s="872"/>
      <c r="X773" s="803"/>
      <c r="Y773" s="803"/>
    </row>
    <row r="774" spans="1:25">
      <c r="A774" s="870"/>
      <c r="B774" s="803"/>
      <c r="C774" s="803"/>
      <c r="D774" s="803"/>
      <c r="E774" s="870"/>
      <c r="F774" s="870"/>
      <c r="G774" s="870"/>
      <c r="H774" s="870"/>
      <c r="I774" s="803"/>
      <c r="J774" s="803"/>
      <c r="K774" s="803"/>
      <c r="L774" s="870"/>
      <c r="M774" s="870"/>
      <c r="N774" s="870"/>
      <c r="O774" s="803"/>
      <c r="P774" s="803"/>
      <c r="Q774" s="803"/>
      <c r="R774" s="803"/>
      <c r="S774" s="870"/>
      <c r="T774" s="870"/>
      <c r="U774" s="871"/>
      <c r="V774" s="870"/>
      <c r="W774" s="872"/>
      <c r="X774" s="803"/>
      <c r="Y774" s="803"/>
    </row>
    <row r="775" spans="1:25">
      <c r="A775" s="870"/>
      <c r="B775" s="803"/>
      <c r="C775" s="803"/>
      <c r="D775" s="803"/>
      <c r="E775" s="870"/>
      <c r="F775" s="870"/>
      <c r="G775" s="870"/>
      <c r="H775" s="870"/>
      <c r="I775" s="803"/>
      <c r="J775" s="803"/>
      <c r="K775" s="803"/>
      <c r="L775" s="870"/>
      <c r="M775" s="870"/>
      <c r="N775" s="870"/>
      <c r="O775" s="803"/>
      <c r="P775" s="803"/>
      <c r="Q775" s="803"/>
      <c r="R775" s="803"/>
      <c r="S775" s="870"/>
      <c r="T775" s="870"/>
      <c r="U775" s="871"/>
      <c r="V775" s="870"/>
      <c r="W775" s="872"/>
      <c r="X775" s="803"/>
      <c r="Y775" s="803"/>
    </row>
    <row r="776" spans="1:25">
      <c r="A776" s="870"/>
      <c r="B776" s="803"/>
      <c r="C776" s="803"/>
      <c r="D776" s="803"/>
      <c r="E776" s="870"/>
      <c r="F776" s="870"/>
      <c r="G776" s="870"/>
      <c r="H776" s="870"/>
      <c r="I776" s="803"/>
      <c r="J776" s="803"/>
      <c r="K776" s="803"/>
      <c r="L776" s="870"/>
      <c r="M776" s="870"/>
      <c r="N776" s="870"/>
      <c r="O776" s="803"/>
      <c r="P776" s="803"/>
      <c r="Q776" s="803"/>
      <c r="R776" s="803"/>
      <c r="S776" s="870"/>
      <c r="T776" s="870"/>
      <c r="U776" s="871"/>
      <c r="V776" s="870"/>
      <c r="W776" s="872"/>
      <c r="X776" s="803"/>
      <c r="Y776" s="803"/>
    </row>
    <row r="777" spans="1:25">
      <c r="A777" s="870"/>
      <c r="B777" s="803"/>
      <c r="C777" s="803"/>
      <c r="D777" s="803"/>
      <c r="E777" s="870"/>
      <c r="F777" s="870"/>
      <c r="G777" s="870"/>
      <c r="H777" s="870"/>
      <c r="I777" s="803"/>
      <c r="J777" s="803"/>
      <c r="K777" s="803"/>
      <c r="L777" s="870"/>
      <c r="M777" s="870"/>
      <c r="N777" s="870"/>
      <c r="O777" s="803"/>
      <c r="P777" s="803"/>
      <c r="Q777" s="803"/>
      <c r="R777" s="803"/>
      <c r="S777" s="870"/>
      <c r="T777" s="870"/>
      <c r="U777" s="871"/>
      <c r="V777" s="870"/>
      <c r="W777" s="872"/>
      <c r="X777" s="803"/>
      <c r="Y777" s="803"/>
    </row>
    <row r="778" spans="1:25">
      <c r="A778" s="870"/>
      <c r="B778" s="803"/>
      <c r="C778" s="803"/>
      <c r="D778" s="803"/>
      <c r="E778" s="870"/>
      <c r="F778" s="870"/>
      <c r="G778" s="870"/>
      <c r="H778" s="870"/>
      <c r="I778" s="803"/>
      <c r="J778" s="803"/>
      <c r="K778" s="803"/>
      <c r="L778" s="870"/>
      <c r="M778" s="870"/>
      <c r="N778" s="870"/>
      <c r="O778" s="803"/>
      <c r="P778" s="803"/>
      <c r="Q778" s="803"/>
      <c r="R778" s="803"/>
      <c r="S778" s="870"/>
      <c r="T778" s="870"/>
      <c r="U778" s="871"/>
      <c r="V778" s="870"/>
      <c r="W778" s="872"/>
      <c r="X778" s="803"/>
      <c r="Y778" s="803"/>
    </row>
    <row r="779" spans="1:25">
      <c r="A779" s="870"/>
      <c r="B779" s="803"/>
      <c r="C779" s="803"/>
      <c r="D779" s="803"/>
      <c r="E779" s="870"/>
      <c r="F779" s="870"/>
      <c r="G779" s="870"/>
      <c r="H779" s="870"/>
      <c r="I779" s="803"/>
      <c r="J779" s="803"/>
      <c r="K779" s="803"/>
      <c r="L779" s="870"/>
      <c r="M779" s="870"/>
      <c r="N779" s="870"/>
      <c r="O779" s="803"/>
      <c r="P779" s="803"/>
      <c r="Q779" s="803"/>
      <c r="R779" s="803"/>
      <c r="S779" s="870"/>
      <c r="T779" s="870"/>
      <c r="U779" s="871"/>
      <c r="V779" s="870"/>
      <c r="W779" s="872"/>
      <c r="X779" s="803"/>
      <c r="Y779" s="803"/>
    </row>
    <row r="780" spans="1:25">
      <c r="A780" s="870"/>
      <c r="B780" s="803"/>
      <c r="C780" s="803"/>
      <c r="D780" s="803"/>
      <c r="E780" s="870"/>
      <c r="F780" s="870"/>
      <c r="G780" s="870"/>
      <c r="H780" s="870"/>
      <c r="I780" s="803"/>
      <c r="J780" s="803"/>
      <c r="K780" s="803"/>
      <c r="L780" s="870"/>
      <c r="M780" s="870"/>
      <c r="N780" s="870"/>
      <c r="O780" s="803"/>
      <c r="P780" s="803"/>
      <c r="Q780" s="803"/>
      <c r="R780" s="803"/>
      <c r="S780" s="870"/>
      <c r="T780" s="870"/>
      <c r="U780" s="871"/>
      <c r="V780" s="870"/>
      <c r="W780" s="872"/>
      <c r="X780" s="803"/>
      <c r="Y780" s="803"/>
    </row>
    <row r="781" spans="1:25">
      <c r="A781" s="870"/>
      <c r="B781" s="803"/>
      <c r="C781" s="803"/>
      <c r="D781" s="803"/>
      <c r="E781" s="870"/>
      <c r="F781" s="870"/>
      <c r="G781" s="870"/>
      <c r="H781" s="870"/>
      <c r="I781" s="803"/>
      <c r="J781" s="803"/>
      <c r="K781" s="803"/>
      <c r="L781" s="870"/>
      <c r="M781" s="870"/>
      <c r="N781" s="870"/>
      <c r="O781" s="803"/>
      <c r="P781" s="803"/>
      <c r="Q781" s="803"/>
      <c r="R781" s="803"/>
      <c r="S781" s="870"/>
      <c r="T781" s="870"/>
      <c r="U781" s="871"/>
      <c r="V781" s="870"/>
      <c r="W781" s="872"/>
      <c r="X781" s="803"/>
      <c r="Y781" s="803"/>
    </row>
    <row r="782" spans="1:25">
      <c r="A782" s="870"/>
      <c r="B782" s="803"/>
      <c r="C782" s="803"/>
      <c r="D782" s="803"/>
      <c r="E782" s="870"/>
      <c r="F782" s="870"/>
      <c r="G782" s="870"/>
      <c r="H782" s="870"/>
      <c r="I782" s="803"/>
      <c r="J782" s="803"/>
      <c r="K782" s="803"/>
      <c r="L782" s="870"/>
      <c r="M782" s="870"/>
      <c r="N782" s="870"/>
      <c r="O782" s="803"/>
      <c r="P782" s="803"/>
      <c r="Q782" s="803"/>
      <c r="R782" s="803"/>
      <c r="S782" s="870"/>
      <c r="T782" s="870"/>
      <c r="U782" s="871"/>
      <c r="V782" s="870"/>
      <c r="W782" s="872"/>
      <c r="X782" s="803"/>
      <c r="Y782" s="803"/>
    </row>
    <row r="783" spans="1:25">
      <c r="A783" s="870"/>
      <c r="B783" s="803"/>
      <c r="C783" s="803"/>
      <c r="D783" s="803"/>
      <c r="E783" s="870"/>
      <c r="F783" s="870"/>
      <c r="G783" s="870"/>
      <c r="H783" s="870"/>
      <c r="I783" s="803"/>
      <c r="J783" s="803"/>
      <c r="K783" s="803"/>
      <c r="L783" s="870"/>
      <c r="M783" s="870"/>
      <c r="N783" s="870"/>
      <c r="O783" s="803"/>
      <c r="P783" s="803"/>
      <c r="Q783" s="803"/>
      <c r="R783" s="803"/>
      <c r="S783" s="870"/>
      <c r="T783" s="870"/>
      <c r="U783" s="871"/>
      <c r="V783" s="870"/>
      <c r="W783" s="872"/>
      <c r="X783" s="803"/>
      <c r="Y783" s="803"/>
    </row>
    <row r="784" spans="1:25">
      <c r="A784" s="870"/>
      <c r="B784" s="803"/>
      <c r="C784" s="803"/>
      <c r="D784" s="803"/>
      <c r="E784" s="870"/>
      <c r="F784" s="870"/>
      <c r="G784" s="870"/>
      <c r="H784" s="870"/>
      <c r="I784" s="803"/>
      <c r="J784" s="803"/>
      <c r="K784" s="803"/>
      <c r="L784" s="870"/>
      <c r="M784" s="870"/>
      <c r="N784" s="870"/>
      <c r="O784" s="803"/>
      <c r="P784" s="803"/>
      <c r="Q784" s="803"/>
      <c r="R784" s="803"/>
      <c r="S784" s="870"/>
      <c r="T784" s="870"/>
      <c r="U784" s="871"/>
      <c r="V784" s="870"/>
      <c r="W784" s="872"/>
      <c r="X784" s="803"/>
      <c r="Y784" s="803"/>
    </row>
    <row r="785" spans="1:25">
      <c r="A785" s="870"/>
      <c r="B785" s="803"/>
      <c r="C785" s="803"/>
      <c r="D785" s="803"/>
      <c r="E785" s="870"/>
      <c r="F785" s="870"/>
      <c r="G785" s="870"/>
      <c r="H785" s="870"/>
      <c r="I785" s="803"/>
      <c r="J785" s="803"/>
      <c r="K785" s="803"/>
      <c r="L785" s="870"/>
      <c r="M785" s="870"/>
      <c r="N785" s="870"/>
      <c r="O785" s="803"/>
      <c r="P785" s="803"/>
      <c r="Q785" s="803"/>
      <c r="R785" s="803"/>
      <c r="S785" s="870"/>
      <c r="T785" s="870"/>
      <c r="U785" s="871"/>
      <c r="V785" s="870"/>
      <c r="W785" s="872"/>
      <c r="X785" s="803"/>
      <c r="Y785" s="803"/>
    </row>
    <row r="786" spans="1:25">
      <c r="A786" s="870"/>
      <c r="B786" s="803"/>
      <c r="C786" s="803"/>
      <c r="D786" s="803"/>
      <c r="E786" s="870"/>
      <c r="F786" s="870"/>
      <c r="G786" s="870"/>
      <c r="H786" s="870"/>
      <c r="I786" s="803"/>
      <c r="J786" s="803"/>
      <c r="K786" s="803"/>
      <c r="L786" s="870"/>
      <c r="M786" s="870"/>
      <c r="N786" s="870"/>
      <c r="O786" s="803"/>
      <c r="P786" s="803"/>
      <c r="Q786" s="803"/>
      <c r="R786" s="803"/>
      <c r="S786" s="870"/>
      <c r="T786" s="870"/>
      <c r="U786" s="871"/>
      <c r="V786" s="870"/>
      <c r="W786" s="872"/>
      <c r="X786" s="803"/>
      <c r="Y786" s="803"/>
    </row>
    <row r="787" spans="1:25">
      <c r="A787" s="870"/>
      <c r="B787" s="803"/>
      <c r="C787" s="803"/>
      <c r="D787" s="803"/>
      <c r="E787" s="870"/>
      <c r="F787" s="870"/>
      <c r="G787" s="870"/>
      <c r="H787" s="870"/>
      <c r="I787" s="803"/>
      <c r="J787" s="803"/>
      <c r="K787" s="803"/>
      <c r="L787" s="870"/>
      <c r="M787" s="870"/>
      <c r="N787" s="870"/>
      <c r="O787" s="803"/>
      <c r="P787" s="803"/>
      <c r="Q787" s="803"/>
      <c r="R787" s="803"/>
      <c r="S787" s="870"/>
      <c r="T787" s="870"/>
      <c r="U787" s="871"/>
      <c r="V787" s="870"/>
      <c r="W787" s="872"/>
      <c r="X787" s="803"/>
      <c r="Y787" s="803"/>
    </row>
    <row r="788" spans="1:25">
      <c r="A788" s="870"/>
      <c r="B788" s="803"/>
      <c r="C788" s="803"/>
      <c r="D788" s="803"/>
      <c r="E788" s="870"/>
      <c r="F788" s="870"/>
      <c r="G788" s="870"/>
      <c r="H788" s="870"/>
      <c r="I788" s="803"/>
      <c r="J788" s="803"/>
      <c r="K788" s="803"/>
      <c r="L788" s="870"/>
      <c r="M788" s="870"/>
      <c r="N788" s="870"/>
      <c r="O788" s="803"/>
      <c r="P788" s="803"/>
      <c r="Q788" s="803"/>
      <c r="R788" s="803"/>
      <c r="S788" s="870"/>
      <c r="T788" s="870"/>
      <c r="U788" s="871"/>
      <c r="V788" s="870"/>
      <c r="W788" s="872"/>
      <c r="X788" s="803"/>
      <c r="Y788" s="803"/>
    </row>
    <row r="789" spans="1:25">
      <c r="A789" s="870"/>
      <c r="B789" s="803"/>
      <c r="C789" s="803"/>
      <c r="D789" s="803"/>
      <c r="E789" s="870"/>
      <c r="F789" s="870"/>
      <c r="G789" s="870"/>
      <c r="H789" s="870"/>
      <c r="I789" s="803"/>
      <c r="J789" s="803"/>
      <c r="K789" s="803"/>
      <c r="L789" s="870"/>
      <c r="M789" s="870"/>
      <c r="N789" s="870"/>
      <c r="O789" s="803"/>
      <c r="P789" s="803"/>
      <c r="Q789" s="803"/>
      <c r="R789" s="803"/>
      <c r="S789" s="870"/>
      <c r="T789" s="870"/>
      <c r="U789" s="871"/>
      <c r="V789" s="870"/>
      <c r="W789" s="872"/>
      <c r="X789" s="803"/>
      <c r="Y789" s="803"/>
    </row>
    <row r="790" spans="1:25">
      <c r="A790" s="870"/>
      <c r="B790" s="803"/>
      <c r="C790" s="803"/>
      <c r="D790" s="803"/>
      <c r="E790" s="870"/>
      <c r="F790" s="870"/>
      <c r="G790" s="870"/>
      <c r="H790" s="870"/>
      <c r="I790" s="803"/>
      <c r="J790" s="803"/>
      <c r="K790" s="803"/>
      <c r="L790" s="870"/>
      <c r="M790" s="870"/>
      <c r="N790" s="870"/>
      <c r="O790" s="803"/>
      <c r="P790" s="803"/>
      <c r="Q790" s="803"/>
      <c r="R790" s="803"/>
      <c r="S790" s="870"/>
      <c r="T790" s="870"/>
      <c r="U790" s="871"/>
      <c r="V790" s="870"/>
      <c r="W790" s="872"/>
      <c r="X790" s="803"/>
      <c r="Y790" s="803"/>
    </row>
    <row r="791" spans="1:25">
      <c r="A791" s="870"/>
      <c r="B791" s="803"/>
      <c r="C791" s="803"/>
      <c r="D791" s="803"/>
      <c r="E791" s="870"/>
      <c r="F791" s="870"/>
      <c r="G791" s="870"/>
      <c r="H791" s="870"/>
      <c r="I791" s="803"/>
      <c r="J791" s="803"/>
      <c r="K791" s="803"/>
      <c r="L791" s="870"/>
      <c r="M791" s="870"/>
      <c r="N791" s="870"/>
      <c r="O791" s="803"/>
      <c r="P791" s="803"/>
      <c r="Q791" s="803"/>
      <c r="R791" s="803"/>
      <c r="S791" s="870"/>
      <c r="T791" s="870"/>
      <c r="U791" s="871"/>
      <c r="V791" s="870"/>
      <c r="W791" s="872"/>
      <c r="X791" s="803"/>
      <c r="Y791" s="803"/>
    </row>
    <row r="792" spans="1:25">
      <c r="A792" s="870"/>
      <c r="B792" s="803"/>
      <c r="C792" s="803"/>
      <c r="D792" s="803"/>
      <c r="E792" s="870"/>
      <c r="F792" s="870"/>
      <c r="G792" s="870"/>
      <c r="H792" s="870"/>
      <c r="I792" s="803"/>
      <c r="J792" s="803"/>
      <c r="K792" s="803"/>
      <c r="L792" s="870"/>
      <c r="M792" s="870"/>
      <c r="N792" s="870"/>
      <c r="O792" s="803"/>
      <c r="P792" s="803"/>
      <c r="Q792" s="803"/>
      <c r="R792" s="803"/>
      <c r="S792" s="870"/>
      <c r="T792" s="870"/>
      <c r="U792" s="871"/>
      <c r="V792" s="870"/>
      <c r="W792" s="872"/>
      <c r="X792" s="803"/>
      <c r="Y792" s="803"/>
    </row>
    <row r="793" spans="1:25">
      <c r="A793" s="870"/>
      <c r="B793" s="803"/>
      <c r="C793" s="803"/>
      <c r="D793" s="803"/>
      <c r="E793" s="870"/>
      <c r="F793" s="870"/>
      <c r="G793" s="870"/>
      <c r="H793" s="870"/>
      <c r="I793" s="803"/>
      <c r="J793" s="803"/>
      <c r="K793" s="803"/>
      <c r="L793" s="870"/>
      <c r="M793" s="870"/>
      <c r="N793" s="870"/>
      <c r="O793" s="803"/>
      <c r="P793" s="803"/>
      <c r="Q793" s="803"/>
      <c r="R793" s="803"/>
      <c r="S793" s="870"/>
      <c r="T793" s="870"/>
      <c r="U793" s="871"/>
      <c r="V793" s="870"/>
      <c r="W793" s="872"/>
      <c r="X793" s="803"/>
      <c r="Y793" s="803"/>
    </row>
    <row r="794" spans="1:25">
      <c r="A794" s="870"/>
      <c r="B794" s="803"/>
      <c r="C794" s="803"/>
      <c r="D794" s="803"/>
      <c r="E794" s="870"/>
      <c r="F794" s="870"/>
      <c r="G794" s="870"/>
      <c r="H794" s="870"/>
      <c r="I794" s="803"/>
      <c r="J794" s="803"/>
      <c r="K794" s="803"/>
      <c r="L794" s="870"/>
      <c r="M794" s="870"/>
      <c r="N794" s="870"/>
      <c r="O794" s="803"/>
      <c r="P794" s="803"/>
      <c r="Q794" s="803"/>
      <c r="R794" s="803"/>
      <c r="S794" s="870"/>
      <c r="T794" s="870"/>
      <c r="U794" s="871"/>
      <c r="V794" s="870"/>
      <c r="W794" s="872"/>
      <c r="X794" s="803"/>
      <c r="Y794" s="803"/>
    </row>
    <row r="795" spans="1:25">
      <c r="A795" s="870"/>
      <c r="B795" s="803"/>
      <c r="C795" s="803"/>
      <c r="D795" s="803"/>
      <c r="E795" s="870"/>
      <c r="F795" s="870"/>
      <c r="G795" s="870"/>
      <c r="H795" s="870"/>
      <c r="I795" s="803"/>
      <c r="J795" s="803"/>
      <c r="K795" s="803"/>
      <c r="L795" s="870"/>
      <c r="M795" s="870"/>
      <c r="N795" s="870"/>
      <c r="O795" s="803"/>
      <c r="P795" s="803"/>
      <c r="Q795" s="803"/>
      <c r="R795" s="803"/>
      <c r="S795" s="870"/>
      <c r="T795" s="870"/>
      <c r="U795" s="871"/>
      <c r="V795" s="870"/>
      <c r="W795" s="872"/>
      <c r="X795" s="803"/>
      <c r="Y795" s="803"/>
    </row>
    <row r="796" spans="1:25">
      <c r="A796" s="870"/>
      <c r="B796" s="803"/>
      <c r="C796" s="803"/>
      <c r="D796" s="803"/>
      <c r="E796" s="870"/>
      <c r="F796" s="870"/>
      <c r="G796" s="870"/>
      <c r="H796" s="870"/>
      <c r="I796" s="803"/>
      <c r="J796" s="803"/>
      <c r="K796" s="803"/>
      <c r="L796" s="870"/>
      <c r="M796" s="870"/>
      <c r="N796" s="870"/>
      <c r="O796" s="803"/>
      <c r="P796" s="803"/>
      <c r="Q796" s="803"/>
      <c r="R796" s="803"/>
      <c r="S796" s="870"/>
      <c r="T796" s="870"/>
      <c r="U796" s="871"/>
      <c r="V796" s="870"/>
      <c r="W796" s="872"/>
      <c r="X796" s="803"/>
      <c r="Y796" s="803"/>
    </row>
    <row r="797" spans="1:25">
      <c r="A797" s="870"/>
      <c r="B797" s="803"/>
      <c r="C797" s="803"/>
      <c r="D797" s="803"/>
      <c r="E797" s="870"/>
      <c r="F797" s="870"/>
      <c r="G797" s="870"/>
      <c r="H797" s="870"/>
      <c r="I797" s="803"/>
      <c r="J797" s="803"/>
      <c r="K797" s="803"/>
      <c r="L797" s="870"/>
      <c r="M797" s="870"/>
      <c r="N797" s="870"/>
      <c r="O797" s="803"/>
      <c r="P797" s="803"/>
      <c r="Q797" s="803"/>
      <c r="R797" s="803"/>
      <c r="S797" s="870"/>
      <c r="T797" s="870"/>
      <c r="U797" s="871"/>
      <c r="V797" s="870"/>
      <c r="W797" s="872"/>
      <c r="X797" s="803"/>
      <c r="Y797" s="803"/>
    </row>
    <row r="798" spans="1:25">
      <c r="A798" s="870"/>
      <c r="B798" s="803"/>
      <c r="C798" s="803"/>
      <c r="D798" s="803"/>
      <c r="E798" s="870"/>
      <c r="F798" s="870"/>
      <c r="G798" s="870"/>
      <c r="H798" s="870"/>
      <c r="I798" s="803"/>
      <c r="J798" s="803"/>
      <c r="K798" s="803"/>
      <c r="L798" s="870"/>
      <c r="M798" s="870"/>
      <c r="N798" s="870"/>
      <c r="O798" s="803"/>
      <c r="P798" s="803"/>
      <c r="Q798" s="803"/>
      <c r="R798" s="803"/>
      <c r="S798" s="870"/>
      <c r="T798" s="870"/>
      <c r="U798" s="871"/>
      <c r="V798" s="870"/>
      <c r="W798" s="872"/>
      <c r="X798" s="803"/>
      <c r="Y798" s="803"/>
    </row>
    <row r="799" spans="1:25">
      <c r="A799" s="870"/>
      <c r="B799" s="803"/>
      <c r="C799" s="803"/>
      <c r="D799" s="803"/>
      <c r="E799" s="870"/>
      <c r="F799" s="870"/>
      <c r="G799" s="870"/>
      <c r="H799" s="870"/>
      <c r="I799" s="803"/>
      <c r="J799" s="803"/>
      <c r="K799" s="803"/>
      <c r="L799" s="870"/>
      <c r="M799" s="870"/>
      <c r="N799" s="870"/>
      <c r="O799" s="803"/>
      <c r="P799" s="803"/>
      <c r="Q799" s="803"/>
      <c r="R799" s="803"/>
      <c r="S799" s="870"/>
      <c r="T799" s="870"/>
      <c r="U799" s="871"/>
      <c r="V799" s="870"/>
      <c r="W799" s="872"/>
      <c r="X799" s="803"/>
      <c r="Y799" s="803"/>
    </row>
    <row r="800" spans="1:25">
      <c r="A800" s="870"/>
      <c r="B800" s="803"/>
      <c r="C800" s="803"/>
      <c r="D800" s="803"/>
      <c r="E800" s="870"/>
      <c r="F800" s="870"/>
      <c r="G800" s="870"/>
      <c r="H800" s="870"/>
      <c r="I800" s="803"/>
      <c r="J800" s="803"/>
      <c r="K800" s="803"/>
      <c r="L800" s="870"/>
      <c r="M800" s="870"/>
      <c r="N800" s="870"/>
      <c r="O800" s="803"/>
      <c r="P800" s="803"/>
      <c r="Q800" s="803"/>
      <c r="R800" s="803"/>
      <c r="S800" s="870"/>
      <c r="T800" s="870"/>
      <c r="U800" s="871"/>
      <c r="V800" s="870"/>
      <c r="W800" s="872"/>
      <c r="X800" s="803"/>
      <c r="Y800" s="803"/>
    </row>
    <row r="801" spans="1:25">
      <c r="A801" s="870"/>
      <c r="B801" s="803"/>
      <c r="C801" s="803"/>
      <c r="D801" s="803"/>
      <c r="E801" s="870"/>
      <c r="F801" s="870"/>
      <c r="G801" s="870"/>
      <c r="H801" s="870"/>
      <c r="I801" s="803"/>
      <c r="J801" s="803"/>
      <c r="K801" s="803"/>
      <c r="L801" s="870"/>
      <c r="M801" s="870"/>
      <c r="N801" s="870"/>
      <c r="O801" s="803"/>
      <c r="P801" s="803"/>
      <c r="Q801" s="803"/>
      <c r="R801" s="803"/>
      <c r="S801" s="870"/>
      <c r="T801" s="870"/>
      <c r="U801" s="871"/>
      <c r="V801" s="870"/>
      <c r="W801" s="872"/>
      <c r="X801" s="803"/>
      <c r="Y801" s="803"/>
    </row>
    <row r="802" spans="1:25">
      <c r="A802" s="870"/>
      <c r="B802" s="803"/>
      <c r="C802" s="803"/>
      <c r="D802" s="803"/>
      <c r="E802" s="870"/>
      <c r="F802" s="870"/>
      <c r="G802" s="870"/>
      <c r="H802" s="870"/>
      <c r="I802" s="803"/>
      <c r="J802" s="803"/>
      <c r="K802" s="803"/>
      <c r="L802" s="870"/>
      <c r="M802" s="870"/>
      <c r="N802" s="870"/>
      <c r="O802" s="803"/>
      <c r="P802" s="803"/>
      <c r="Q802" s="803"/>
      <c r="R802" s="803"/>
      <c r="S802" s="870"/>
      <c r="T802" s="870"/>
      <c r="U802" s="871"/>
      <c r="V802" s="870"/>
      <c r="W802" s="872"/>
      <c r="X802" s="803"/>
      <c r="Y802" s="803"/>
    </row>
    <row r="803" spans="1:25">
      <c r="A803" s="870"/>
      <c r="B803" s="803"/>
      <c r="C803" s="803"/>
      <c r="D803" s="803"/>
      <c r="E803" s="870"/>
      <c r="F803" s="870"/>
      <c r="G803" s="870"/>
      <c r="H803" s="870"/>
      <c r="I803" s="803"/>
      <c r="J803" s="803"/>
      <c r="K803" s="803"/>
      <c r="L803" s="870"/>
      <c r="M803" s="870"/>
      <c r="N803" s="870"/>
      <c r="O803" s="803"/>
      <c r="P803" s="803"/>
      <c r="Q803" s="803"/>
      <c r="R803" s="803"/>
      <c r="S803" s="870"/>
      <c r="T803" s="870"/>
      <c r="U803" s="871"/>
      <c r="V803" s="870"/>
      <c r="W803" s="872"/>
      <c r="X803" s="803"/>
      <c r="Y803" s="803"/>
    </row>
    <row r="804" spans="1:25">
      <c r="A804" s="870"/>
      <c r="B804" s="803"/>
      <c r="C804" s="803"/>
      <c r="D804" s="803"/>
      <c r="E804" s="870"/>
      <c r="F804" s="870"/>
      <c r="G804" s="870"/>
      <c r="H804" s="870"/>
      <c r="I804" s="803"/>
      <c r="J804" s="803"/>
      <c r="K804" s="803"/>
      <c r="L804" s="870"/>
      <c r="M804" s="870"/>
      <c r="N804" s="870"/>
      <c r="O804" s="803"/>
      <c r="P804" s="803"/>
      <c r="Q804" s="803"/>
      <c r="R804" s="803"/>
      <c r="S804" s="870"/>
      <c r="T804" s="870"/>
      <c r="U804" s="871"/>
      <c r="V804" s="870"/>
      <c r="W804" s="872"/>
      <c r="X804" s="803"/>
      <c r="Y804" s="803"/>
    </row>
    <row r="805" spans="1:25">
      <c r="A805" s="870"/>
      <c r="B805" s="803"/>
      <c r="C805" s="803"/>
      <c r="D805" s="803"/>
      <c r="E805" s="870"/>
      <c r="F805" s="870"/>
      <c r="G805" s="870"/>
      <c r="H805" s="870"/>
      <c r="I805" s="803"/>
      <c r="J805" s="803"/>
      <c r="K805" s="803"/>
      <c r="L805" s="870"/>
      <c r="M805" s="870"/>
      <c r="N805" s="870"/>
      <c r="O805" s="803"/>
      <c r="P805" s="803"/>
      <c r="Q805" s="803"/>
      <c r="R805" s="803"/>
      <c r="S805" s="870"/>
      <c r="T805" s="870"/>
      <c r="U805" s="871"/>
      <c r="V805" s="870"/>
      <c r="W805" s="872"/>
      <c r="X805" s="803"/>
      <c r="Y805" s="803"/>
    </row>
    <row r="806" spans="1:25">
      <c r="A806" s="870"/>
      <c r="B806" s="803"/>
      <c r="C806" s="803"/>
      <c r="D806" s="803"/>
      <c r="E806" s="870"/>
      <c r="F806" s="870"/>
      <c r="G806" s="870"/>
      <c r="H806" s="870"/>
      <c r="I806" s="803"/>
      <c r="J806" s="803"/>
      <c r="K806" s="803"/>
      <c r="L806" s="870"/>
      <c r="M806" s="870"/>
      <c r="N806" s="870"/>
      <c r="O806" s="803"/>
      <c r="P806" s="803"/>
      <c r="Q806" s="803"/>
      <c r="R806" s="803"/>
      <c r="S806" s="870"/>
      <c r="T806" s="870"/>
      <c r="U806" s="871"/>
      <c r="V806" s="870"/>
      <c r="W806" s="872"/>
      <c r="X806" s="803"/>
      <c r="Y806" s="803"/>
    </row>
    <row r="807" spans="1:25">
      <c r="A807" s="870"/>
      <c r="B807" s="803"/>
      <c r="C807" s="803"/>
      <c r="D807" s="803"/>
      <c r="E807" s="870"/>
      <c r="F807" s="870"/>
      <c r="G807" s="870"/>
      <c r="H807" s="870"/>
      <c r="I807" s="803"/>
      <c r="J807" s="803"/>
      <c r="K807" s="803"/>
      <c r="L807" s="870"/>
      <c r="M807" s="870"/>
      <c r="N807" s="870"/>
      <c r="O807" s="803"/>
      <c r="P807" s="803"/>
      <c r="Q807" s="803"/>
      <c r="R807" s="803"/>
      <c r="S807" s="870"/>
      <c r="T807" s="870"/>
      <c r="U807" s="871"/>
      <c r="V807" s="870"/>
      <c r="W807" s="872"/>
      <c r="X807" s="803"/>
      <c r="Y807" s="803"/>
    </row>
    <row r="808" spans="1:25">
      <c r="A808" s="870"/>
      <c r="B808" s="803"/>
      <c r="C808" s="803"/>
      <c r="D808" s="803"/>
      <c r="E808" s="870"/>
      <c r="F808" s="870"/>
      <c r="G808" s="870"/>
      <c r="H808" s="870"/>
      <c r="I808" s="803"/>
      <c r="J808" s="803"/>
      <c r="K808" s="803"/>
      <c r="L808" s="870"/>
      <c r="M808" s="870"/>
      <c r="N808" s="870"/>
      <c r="O808" s="803"/>
      <c r="P808" s="803"/>
      <c r="Q808" s="803"/>
      <c r="R808" s="803"/>
      <c r="S808" s="870"/>
      <c r="T808" s="870"/>
      <c r="U808" s="871"/>
      <c r="V808" s="870"/>
      <c r="W808" s="872"/>
      <c r="X808" s="803"/>
      <c r="Y808" s="803"/>
    </row>
    <row r="809" spans="1:25">
      <c r="A809" s="870"/>
      <c r="B809" s="803"/>
      <c r="C809" s="803"/>
      <c r="D809" s="803"/>
      <c r="E809" s="870"/>
      <c r="F809" s="870"/>
      <c r="G809" s="870"/>
      <c r="H809" s="870"/>
      <c r="I809" s="803"/>
      <c r="J809" s="803"/>
      <c r="K809" s="803"/>
      <c r="L809" s="870"/>
      <c r="M809" s="870"/>
      <c r="N809" s="870"/>
      <c r="O809" s="803"/>
      <c r="P809" s="803"/>
      <c r="Q809" s="803"/>
      <c r="R809" s="803"/>
      <c r="S809" s="870"/>
      <c r="T809" s="870"/>
      <c r="U809" s="871"/>
      <c r="V809" s="870"/>
      <c r="W809" s="872"/>
      <c r="X809" s="803"/>
      <c r="Y809" s="803"/>
    </row>
    <row r="810" spans="1:25">
      <c r="A810" s="870"/>
      <c r="B810" s="803"/>
      <c r="C810" s="803"/>
      <c r="D810" s="803"/>
      <c r="E810" s="870"/>
      <c r="F810" s="870"/>
      <c r="G810" s="870"/>
      <c r="H810" s="870"/>
      <c r="I810" s="803"/>
      <c r="J810" s="803"/>
      <c r="K810" s="803"/>
      <c r="L810" s="870"/>
      <c r="M810" s="870"/>
      <c r="N810" s="870"/>
      <c r="O810" s="803"/>
      <c r="P810" s="803"/>
      <c r="Q810" s="803"/>
      <c r="R810" s="803"/>
      <c r="S810" s="870"/>
      <c r="T810" s="870"/>
      <c r="U810" s="871"/>
      <c r="V810" s="870"/>
      <c r="W810" s="872"/>
      <c r="X810" s="803"/>
      <c r="Y810" s="803"/>
    </row>
    <row r="811" spans="1:25">
      <c r="A811" s="870"/>
      <c r="B811" s="803"/>
      <c r="C811" s="803"/>
      <c r="D811" s="803"/>
      <c r="E811" s="870"/>
      <c r="F811" s="870"/>
      <c r="G811" s="870"/>
      <c r="H811" s="870"/>
      <c r="I811" s="803"/>
      <c r="J811" s="803"/>
      <c r="K811" s="803"/>
      <c r="L811" s="870"/>
      <c r="M811" s="870"/>
      <c r="N811" s="870"/>
      <c r="O811" s="803"/>
      <c r="P811" s="803"/>
      <c r="Q811" s="803"/>
      <c r="R811" s="803"/>
      <c r="S811" s="870"/>
      <c r="T811" s="870"/>
      <c r="U811" s="871"/>
      <c r="V811" s="870"/>
      <c r="W811" s="872"/>
      <c r="X811" s="803"/>
      <c r="Y811" s="803"/>
    </row>
    <row r="812" spans="1:25">
      <c r="A812" s="870"/>
      <c r="B812" s="803"/>
      <c r="C812" s="803"/>
      <c r="D812" s="803"/>
      <c r="E812" s="870"/>
      <c r="F812" s="870"/>
      <c r="G812" s="870"/>
      <c r="H812" s="870"/>
      <c r="I812" s="803"/>
      <c r="J812" s="803"/>
      <c r="K812" s="803"/>
      <c r="L812" s="870"/>
      <c r="M812" s="870"/>
      <c r="N812" s="870"/>
      <c r="O812" s="803"/>
      <c r="P812" s="803"/>
      <c r="Q812" s="803"/>
      <c r="R812" s="803"/>
      <c r="S812" s="870"/>
      <c r="T812" s="870"/>
      <c r="U812" s="871"/>
      <c r="V812" s="870"/>
      <c r="W812" s="872"/>
      <c r="X812" s="803"/>
      <c r="Y812" s="803"/>
    </row>
    <row r="813" spans="1:25">
      <c r="A813" s="870"/>
      <c r="B813" s="803"/>
      <c r="C813" s="803"/>
      <c r="D813" s="803"/>
      <c r="E813" s="870"/>
      <c r="F813" s="870"/>
      <c r="G813" s="870"/>
      <c r="H813" s="870"/>
      <c r="I813" s="803"/>
      <c r="J813" s="803"/>
      <c r="K813" s="803"/>
      <c r="L813" s="870"/>
      <c r="M813" s="870"/>
      <c r="N813" s="870"/>
      <c r="O813" s="803"/>
      <c r="P813" s="803"/>
      <c r="Q813" s="803"/>
      <c r="R813" s="803"/>
      <c r="S813" s="870"/>
      <c r="T813" s="870"/>
      <c r="U813" s="871"/>
      <c r="V813" s="870"/>
      <c r="W813" s="872"/>
      <c r="X813" s="803"/>
      <c r="Y813" s="803"/>
    </row>
    <row r="814" spans="1:25">
      <c r="A814" s="870"/>
      <c r="B814" s="803"/>
      <c r="C814" s="803"/>
      <c r="D814" s="803"/>
      <c r="E814" s="870"/>
      <c r="F814" s="870"/>
      <c r="G814" s="870"/>
      <c r="H814" s="870"/>
      <c r="I814" s="803"/>
      <c r="J814" s="803"/>
      <c r="K814" s="803"/>
      <c r="L814" s="870"/>
      <c r="M814" s="870"/>
      <c r="N814" s="870"/>
      <c r="O814" s="803"/>
      <c r="P814" s="803"/>
      <c r="Q814" s="803"/>
      <c r="R814" s="803"/>
      <c r="S814" s="870"/>
      <c r="T814" s="870"/>
      <c r="U814" s="871"/>
      <c r="V814" s="870"/>
      <c r="W814" s="872"/>
      <c r="X814" s="803"/>
      <c r="Y814" s="803"/>
    </row>
    <row r="815" spans="1:25">
      <c r="A815" s="870"/>
      <c r="B815" s="803"/>
      <c r="C815" s="803"/>
      <c r="D815" s="803"/>
      <c r="E815" s="870"/>
      <c r="F815" s="870"/>
      <c r="G815" s="870"/>
      <c r="H815" s="870"/>
      <c r="I815" s="803"/>
      <c r="J815" s="803"/>
      <c r="K815" s="803"/>
      <c r="L815" s="870"/>
      <c r="M815" s="870"/>
      <c r="N815" s="870"/>
      <c r="O815" s="803"/>
      <c r="P815" s="803"/>
      <c r="Q815" s="803"/>
      <c r="R815" s="803"/>
      <c r="S815" s="870"/>
      <c r="T815" s="870"/>
      <c r="U815" s="871"/>
      <c r="V815" s="870"/>
      <c r="W815" s="872"/>
      <c r="X815" s="803"/>
      <c r="Y815" s="803"/>
    </row>
    <row r="816" spans="1:25">
      <c r="A816" s="870"/>
      <c r="B816" s="803"/>
      <c r="C816" s="803"/>
      <c r="D816" s="803"/>
      <c r="E816" s="870"/>
      <c r="F816" s="870"/>
      <c r="G816" s="870"/>
      <c r="H816" s="870"/>
      <c r="I816" s="803"/>
      <c r="J816" s="803"/>
      <c r="K816" s="803"/>
      <c r="L816" s="870"/>
      <c r="M816" s="870"/>
      <c r="N816" s="870"/>
      <c r="O816" s="803"/>
      <c r="P816" s="803"/>
      <c r="Q816" s="803"/>
      <c r="R816" s="803"/>
      <c r="S816" s="870"/>
      <c r="T816" s="870"/>
      <c r="U816" s="871"/>
      <c r="V816" s="870"/>
      <c r="W816" s="872"/>
      <c r="X816" s="803"/>
      <c r="Y816" s="803"/>
    </row>
    <row r="817" spans="1:25">
      <c r="A817" s="870"/>
      <c r="B817" s="803"/>
      <c r="C817" s="803"/>
      <c r="D817" s="803"/>
      <c r="E817" s="870"/>
      <c r="F817" s="870"/>
      <c r="G817" s="870"/>
      <c r="H817" s="870"/>
      <c r="I817" s="803"/>
      <c r="J817" s="803"/>
      <c r="K817" s="803"/>
      <c r="L817" s="870"/>
      <c r="M817" s="870"/>
      <c r="N817" s="870"/>
      <c r="O817" s="803"/>
      <c r="P817" s="803"/>
      <c r="Q817" s="803"/>
      <c r="R817" s="803"/>
      <c r="S817" s="870"/>
      <c r="T817" s="870"/>
      <c r="U817" s="871"/>
      <c r="V817" s="870"/>
      <c r="W817" s="872"/>
      <c r="X817" s="803"/>
      <c r="Y817" s="803"/>
    </row>
    <row r="818" spans="1:25">
      <c r="A818" s="870"/>
      <c r="B818" s="803"/>
      <c r="C818" s="803"/>
      <c r="D818" s="803"/>
      <c r="E818" s="870"/>
      <c r="F818" s="870"/>
      <c r="G818" s="870"/>
      <c r="H818" s="870"/>
      <c r="I818" s="803"/>
      <c r="J818" s="803"/>
      <c r="K818" s="803"/>
      <c r="L818" s="870"/>
      <c r="M818" s="870"/>
      <c r="N818" s="870"/>
      <c r="O818" s="803"/>
      <c r="P818" s="803"/>
      <c r="Q818" s="803"/>
      <c r="R818" s="803"/>
      <c r="S818" s="870"/>
      <c r="T818" s="870"/>
      <c r="U818" s="871"/>
      <c r="V818" s="870"/>
      <c r="W818" s="872"/>
      <c r="X818" s="803"/>
      <c r="Y818" s="803"/>
    </row>
    <row r="819" spans="1:25">
      <c r="A819" s="870"/>
      <c r="B819" s="803"/>
      <c r="C819" s="803"/>
      <c r="D819" s="803"/>
      <c r="E819" s="870"/>
      <c r="F819" s="870"/>
      <c r="G819" s="870"/>
      <c r="H819" s="870"/>
      <c r="I819" s="803"/>
      <c r="J819" s="803"/>
      <c r="K819" s="803"/>
      <c r="L819" s="870"/>
      <c r="M819" s="870"/>
      <c r="N819" s="870"/>
      <c r="O819" s="803"/>
      <c r="P819" s="803"/>
      <c r="Q819" s="803"/>
      <c r="R819" s="803"/>
      <c r="S819" s="870"/>
      <c r="T819" s="870"/>
      <c r="U819" s="871"/>
      <c r="V819" s="870"/>
      <c r="W819" s="872"/>
      <c r="X819" s="803"/>
      <c r="Y819" s="803"/>
    </row>
    <row r="820" spans="1:25">
      <c r="A820" s="870"/>
      <c r="B820" s="803"/>
      <c r="C820" s="803"/>
      <c r="D820" s="803"/>
      <c r="E820" s="870"/>
      <c r="F820" s="870"/>
      <c r="G820" s="870"/>
      <c r="H820" s="870"/>
      <c r="I820" s="803"/>
      <c r="J820" s="803"/>
      <c r="K820" s="803"/>
      <c r="L820" s="870"/>
      <c r="M820" s="870"/>
      <c r="N820" s="870"/>
      <c r="O820" s="803"/>
      <c r="P820" s="803"/>
      <c r="Q820" s="803"/>
      <c r="R820" s="803"/>
      <c r="S820" s="870"/>
      <c r="T820" s="870"/>
      <c r="U820" s="871"/>
      <c r="V820" s="870"/>
      <c r="W820" s="872"/>
      <c r="X820" s="803"/>
      <c r="Y820" s="803"/>
    </row>
    <row r="821" spans="1:25">
      <c r="A821" s="870"/>
      <c r="B821" s="803"/>
      <c r="C821" s="803"/>
      <c r="D821" s="803"/>
      <c r="E821" s="870"/>
      <c r="F821" s="870"/>
      <c r="G821" s="870"/>
      <c r="H821" s="870"/>
      <c r="I821" s="803"/>
      <c r="J821" s="803"/>
      <c r="K821" s="803"/>
      <c r="L821" s="870"/>
      <c r="M821" s="870"/>
      <c r="N821" s="870"/>
      <c r="O821" s="803"/>
      <c r="P821" s="803"/>
      <c r="Q821" s="803"/>
      <c r="R821" s="803"/>
      <c r="S821" s="870"/>
      <c r="T821" s="870"/>
      <c r="U821" s="871"/>
      <c r="V821" s="870"/>
      <c r="W821" s="872"/>
      <c r="X821" s="803"/>
      <c r="Y821" s="803"/>
    </row>
    <row r="822" spans="1:25">
      <c r="A822" s="870"/>
      <c r="B822" s="803"/>
      <c r="C822" s="803"/>
      <c r="D822" s="803"/>
      <c r="E822" s="870"/>
      <c r="F822" s="870"/>
      <c r="G822" s="870"/>
      <c r="H822" s="870"/>
      <c r="I822" s="803"/>
      <c r="J822" s="803"/>
      <c r="K822" s="803"/>
      <c r="L822" s="870"/>
      <c r="M822" s="870"/>
      <c r="N822" s="870"/>
      <c r="O822" s="803"/>
      <c r="P822" s="803"/>
      <c r="Q822" s="803"/>
      <c r="R822" s="803"/>
      <c r="S822" s="870"/>
      <c r="T822" s="870"/>
      <c r="U822" s="871"/>
      <c r="V822" s="870"/>
      <c r="W822" s="872"/>
      <c r="X822" s="803"/>
      <c r="Y822" s="803"/>
    </row>
    <row r="823" spans="1:25">
      <c r="A823" s="870"/>
      <c r="B823" s="803"/>
      <c r="C823" s="803"/>
      <c r="D823" s="803"/>
      <c r="E823" s="870"/>
      <c r="F823" s="870"/>
      <c r="G823" s="870"/>
      <c r="H823" s="870"/>
      <c r="I823" s="803"/>
      <c r="J823" s="803"/>
      <c r="K823" s="803"/>
      <c r="L823" s="870"/>
      <c r="M823" s="870"/>
      <c r="N823" s="870"/>
      <c r="O823" s="803"/>
      <c r="P823" s="803"/>
      <c r="Q823" s="803"/>
      <c r="R823" s="803"/>
      <c r="S823" s="870"/>
      <c r="T823" s="870"/>
      <c r="U823" s="871"/>
      <c r="V823" s="870"/>
      <c r="W823" s="872"/>
      <c r="X823" s="803"/>
      <c r="Y823" s="803"/>
    </row>
    <row r="824" spans="1:25">
      <c r="A824" s="870"/>
      <c r="B824" s="803"/>
      <c r="C824" s="803"/>
      <c r="D824" s="803"/>
      <c r="E824" s="870"/>
      <c r="F824" s="870"/>
      <c r="G824" s="870"/>
      <c r="H824" s="870"/>
      <c r="I824" s="803"/>
      <c r="J824" s="803"/>
      <c r="K824" s="803"/>
      <c r="L824" s="870"/>
      <c r="M824" s="870"/>
      <c r="N824" s="870"/>
      <c r="O824" s="803"/>
      <c r="P824" s="803"/>
      <c r="Q824" s="803"/>
      <c r="R824" s="803"/>
      <c r="S824" s="870"/>
      <c r="T824" s="870"/>
      <c r="U824" s="871"/>
      <c r="V824" s="870"/>
      <c r="W824" s="872"/>
      <c r="X824" s="803"/>
      <c r="Y824" s="803"/>
    </row>
    <row r="825" spans="1:25">
      <c r="A825" s="870"/>
      <c r="B825" s="803"/>
      <c r="C825" s="803"/>
      <c r="D825" s="803"/>
      <c r="E825" s="870"/>
      <c r="F825" s="870"/>
      <c r="G825" s="870"/>
      <c r="H825" s="870"/>
      <c r="I825" s="803"/>
      <c r="J825" s="803"/>
      <c r="K825" s="803"/>
      <c r="L825" s="870"/>
      <c r="M825" s="870"/>
      <c r="N825" s="870"/>
      <c r="O825" s="803"/>
      <c r="P825" s="803"/>
      <c r="Q825" s="803"/>
      <c r="R825" s="803"/>
      <c r="S825" s="870"/>
      <c r="T825" s="870"/>
      <c r="U825" s="871"/>
      <c r="V825" s="870"/>
      <c r="W825" s="872"/>
      <c r="X825" s="803"/>
      <c r="Y825" s="803"/>
    </row>
    <row r="826" spans="1:25">
      <c r="A826" s="870"/>
      <c r="B826" s="803"/>
      <c r="C826" s="803"/>
      <c r="D826" s="803"/>
      <c r="E826" s="870"/>
      <c r="F826" s="870"/>
      <c r="G826" s="870"/>
      <c r="H826" s="870"/>
      <c r="I826" s="803"/>
      <c r="J826" s="803"/>
      <c r="K826" s="803"/>
      <c r="L826" s="870"/>
      <c r="M826" s="870"/>
      <c r="N826" s="870"/>
      <c r="O826" s="803"/>
      <c r="P826" s="803"/>
      <c r="Q826" s="803"/>
      <c r="R826" s="803"/>
      <c r="S826" s="870"/>
      <c r="T826" s="870"/>
      <c r="U826" s="871"/>
      <c r="V826" s="870"/>
      <c r="W826" s="872"/>
      <c r="X826" s="803"/>
      <c r="Y826" s="803"/>
    </row>
    <row r="827" spans="1:25">
      <c r="A827" s="870"/>
      <c r="B827" s="803"/>
      <c r="C827" s="803"/>
      <c r="D827" s="803"/>
      <c r="E827" s="870"/>
      <c r="F827" s="870"/>
      <c r="G827" s="870"/>
      <c r="H827" s="870"/>
      <c r="I827" s="803"/>
      <c r="J827" s="803"/>
      <c r="K827" s="803"/>
      <c r="L827" s="870"/>
      <c r="M827" s="870"/>
      <c r="N827" s="870"/>
      <c r="O827" s="803"/>
      <c r="P827" s="803"/>
      <c r="Q827" s="803"/>
      <c r="R827" s="803"/>
      <c r="S827" s="870"/>
      <c r="T827" s="870"/>
      <c r="U827" s="871"/>
      <c r="V827" s="870"/>
      <c r="W827" s="872"/>
      <c r="X827" s="803"/>
      <c r="Y827" s="803"/>
    </row>
    <row r="828" spans="1:25">
      <c r="A828" s="870"/>
      <c r="B828" s="803"/>
      <c r="C828" s="803"/>
      <c r="D828" s="803"/>
      <c r="E828" s="870"/>
      <c r="F828" s="870"/>
      <c r="G828" s="870"/>
      <c r="H828" s="870"/>
      <c r="I828" s="803"/>
      <c r="J828" s="803"/>
      <c r="K828" s="803"/>
      <c r="L828" s="870"/>
      <c r="M828" s="870"/>
      <c r="N828" s="870"/>
      <c r="O828" s="803"/>
      <c r="P828" s="803"/>
      <c r="Q828" s="803"/>
      <c r="R828" s="803"/>
      <c r="S828" s="870"/>
      <c r="T828" s="870"/>
      <c r="U828" s="871"/>
      <c r="V828" s="870"/>
      <c r="W828" s="872"/>
      <c r="X828" s="803"/>
      <c r="Y828" s="803"/>
    </row>
    <row r="829" spans="1:25">
      <c r="A829" s="870"/>
      <c r="B829" s="803"/>
      <c r="C829" s="803"/>
      <c r="D829" s="803"/>
      <c r="E829" s="870"/>
      <c r="F829" s="870"/>
      <c r="G829" s="870"/>
      <c r="H829" s="870"/>
      <c r="I829" s="803"/>
      <c r="J829" s="803"/>
      <c r="K829" s="803"/>
      <c r="L829" s="870"/>
      <c r="M829" s="870"/>
      <c r="N829" s="870"/>
      <c r="O829" s="803"/>
      <c r="P829" s="803"/>
      <c r="Q829" s="803"/>
      <c r="R829" s="803"/>
      <c r="S829" s="870"/>
      <c r="T829" s="870"/>
      <c r="U829" s="871"/>
      <c r="V829" s="870"/>
      <c r="W829" s="872"/>
      <c r="X829" s="803"/>
      <c r="Y829" s="803"/>
    </row>
    <row r="830" spans="1:25">
      <c r="A830" s="870"/>
      <c r="B830" s="803"/>
      <c r="C830" s="803"/>
      <c r="D830" s="803"/>
      <c r="E830" s="870"/>
      <c r="F830" s="870"/>
      <c r="G830" s="870"/>
      <c r="H830" s="870"/>
      <c r="I830" s="803"/>
      <c r="J830" s="803"/>
      <c r="K830" s="803"/>
      <c r="L830" s="870"/>
      <c r="M830" s="870"/>
      <c r="N830" s="870"/>
      <c r="O830" s="803"/>
      <c r="P830" s="803"/>
      <c r="Q830" s="803"/>
      <c r="R830" s="803"/>
      <c r="S830" s="870"/>
      <c r="T830" s="870"/>
      <c r="U830" s="871"/>
      <c r="V830" s="870"/>
      <c r="W830" s="872"/>
      <c r="X830" s="803"/>
      <c r="Y830" s="803"/>
    </row>
    <row r="831" spans="1:25">
      <c r="A831" s="870"/>
      <c r="B831" s="803"/>
      <c r="C831" s="803"/>
      <c r="D831" s="803"/>
      <c r="E831" s="870"/>
      <c r="F831" s="870"/>
      <c r="G831" s="870"/>
      <c r="H831" s="870"/>
      <c r="I831" s="803"/>
      <c r="J831" s="803"/>
      <c r="K831" s="803"/>
      <c r="L831" s="870"/>
      <c r="M831" s="870"/>
      <c r="N831" s="870"/>
      <c r="O831" s="803"/>
      <c r="P831" s="803"/>
      <c r="Q831" s="803"/>
      <c r="R831" s="803"/>
      <c r="S831" s="870"/>
      <c r="T831" s="870"/>
      <c r="U831" s="871"/>
      <c r="V831" s="870"/>
      <c r="W831" s="872"/>
      <c r="X831" s="803"/>
      <c r="Y831" s="803"/>
    </row>
    <row r="832" spans="1:25">
      <c r="A832" s="870"/>
      <c r="B832" s="803"/>
      <c r="C832" s="803"/>
      <c r="D832" s="803"/>
      <c r="E832" s="870"/>
      <c r="F832" s="870"/>
      <c r="G832" s="870"/>
      <c r="H832" s="870"/>
      <c r="I832" s="803"/>
      <c r="J832" s="803"/>
      <c r="K832" s="803"/>
      <c r="L832" s="870"/>
      <c r="M832" s="870"/>
      <c r="N832" s="870"/>
      <c r="O832" s="803"/>
      <c r="P832" s="803"/>
      <c r="Q832" s="803"/>
      <c r="R832" s="803"/>
      <c r="S832" s="870"/>
      <c r="T832" s="870"/>
      <c r="U832" s="871"/>
      <c r="V832" s="870"/>
      <c r="W832" s="872"/>
      <c r="X832" s="803"/>
      <c r="Y832" s="803"/>
    </row>
    <row r="833" spans="1:25">
      <c r="A833" s="870"/>
      <c r="B833" s="803"/>
      <c r="C833" s="803"/>
      <c r="D833" s="803"/>
      <c r="E833" s="870"/>
      <c r="F833" s="870"/>
      <c r="G833" s="870"/>
      <c r="H833" s="870"/>
      <c r="I833" s="803"/>
      <c r="J833" s="803"/>
      <c r="K833" s="803"/>
      <c r="L833" s="870"/>
      <c r="M833" s="870"/>
      <c r="N833" s="870"/>
      <c r="O833" s="803"/>
      <c r="P833" s="803"/>
      <c r="Q833" s="803"/>
      <c r="R833" s="803"/>
      <c r="S833" s="870"/>
      <c r="T833" s="870"/>
      <c r="U833" s="871"/>
      <c r="V833" s="870"/>
      <c r="W833" s="872"/>
      <c r="X833" s="803"/>
      <c r="Y833" s="803"/>
    </row>
    <row r="834" spans="1:25">
      <c r="A834" s="870"/>
      <c r="B834" s="803"/>
      <c r="C834" s="803"/>
      <c r="D834" s="803"/>
      <c r="E834" s="870"/>
      <c r="F834" s="870"/>
      <c r="G834" s="870"/>
      <c r="H834" s="870"/>
      <c r="I834" s="803"/>
      <c r="J834" s="803"/>
      <c r="K834" s="803"/>
      <c r="L834" s="870"/>
      <c r="M834" s="870"/>
      <c r="N834" s="870"/>
      <c r="O834" s="803"/>
      <c r="P834" s="803"/>
      <c r="Q834" s="803"/>
      <c r="R834" s="803"/>
      <c r="S834" s="870"/>
      <c r="T834" s="870"/>
      <c r="U834" s="871"/>
      <c r="V834" s="870"/>
      <c r="W834" s="872"/>
      <c r="X834" s="803"/>
      <c r="Y834" s="803"/>
    </row>
    <row r="835" spans="1:25">
      <c r="A835" s="870"/>
      <c r="B835" s="803"/>
      <c r="C835" s="803"/>
      <c r="D835" s="803"/>
      <c r="E835" s="870"/>
      <c r="F835" s="870"/>
      <c r="G835" s="870"/>
      <c r="H835" s="870"/>
      <c r="I835" s="803"/>
      <c r="J835" s="803"/>
      <c r="K835" s="803"/>
      <c r="L835" s="870"/>
      <c r="M835" s="870"/>
      <c r="N835" s="870"/>
      <c r="O835" s="803"/>
      <c r="P835" s="803"/>
      <c r="Q835" s="803"/>
      <c r="R835" s="803"/>
      <c r="S835" s="870"/>
      <c r="T835" s="870"/>
      <c r="U835" s="871"/>
      <c r="V835" s="870"/>
      <c r="W835" s="872"/>
      <c r="X835" s="803"/>
      <c r="Y835" s="803"/>
    </row>
    <row r="836" spans="1:25">
      <c r="A836" s="870"/>
      <c r="B836" s="803"/>
      <c r="C836" s="803"/>
      <c r="D836" s="803"/>
      <c r="E836" s="870"/>
      <c r="F836" s="870"/>
      <c r="G836" s="870"/>
      <c r="H836" s="870"/>
      <c r="I836" s="803"/>
      <c r="J836" s="803"/>
      <c r="K836" s="803"/>
      <c r="L836" s="870"/>
      <c r="M836" s="870"/>
      <c r="N836" s="870"/>
      <c r="O836" s="803"/>
      <c r="P836" s="803"/>
      <c r="Q836" s="803"/>
      <c r="R836" s="803"/>
      <c r="S836" s="870"/>
      <c r="T836" s="870"/>
      <c r="U836" s="871"/>
      <c r="V836" s="870"/>
      <c r="W836" s="872"/>
      <c r="X836" s="803"/>
      <c r="Y836" s="803"/>
    </row>
    <row r="837" spans="1:25">
      <c r="A837" s="870"/>
      <c r="B837" s="803"/>
      <c r="C837" s="803"/>
      <c r="D837" s="803"/>
      <c r="E837" s="870"/>
      <c r="F837" s="870"/>
      <c r="G837" s="870"/>
      <c r="H837" s="870"/>
      <c r="I837" s="803"/>
      <c r="J837" s="803"/>
      <c r="K837" s="803"/>
      <c r="L837" s="870"/>
      <c r="M837" s="870"/>
      <c r="N837" s="870"/>
      <c r="O837" s="803"/>
      <c r="P837" s="803"/>
      <c r="Q837" s="803"/>
      <c r="R837" s="803"/>
      <c r="S837" s="870"/>
      <c r="T837" s="870"/>
      <c r="U837" s="871"/>
      <c r="V837" s="870"/>
      <c r="W837" s="872"/>
      <c r="X837" s="803"/>
      <c r="Y837" s="803"/>
    </row>
    <row r="838" spans="1:25">
      <c r="A838" s="870"/>
      <c r="B838" s="803"/>
      <c r="C838" s="803"/>
      <c r="D838" s="803"/>
      <c r="E838" s="870"/>
      <c r="F838" s="870"/>
      <c r="G838" s="870"/>
      <c r="H838" s="870"/>
      <c r="I838" s="803"/>
      <c r="J838" s="803"/>
      <c r="K838" s="803"/>
      <c r="L838" s="870"/>
      <c r="M838" s="870"/>
      <c r="N838" s="870"/>
      <c r="O838" s="803"/>
      <c r="P838" s="803"/>
      <c r="Q838" s="803"/>
      <c r="R838" s="803"/>
      <c r="S838" s="870"/>
      <c r="T838" s="870"/>
      <c r="U838" s="871"/>
      <c r="V838" s="870"/>
      <c r="W838" s="872"/>
      <c r="X838" s="803"/>
      <c r="Y838" s="803"/>
    </row>
    <row r="839" spans="1:25">
      <c r="A839" s="870"/>
      <c r="B839" s="803"/>
      <c r="C839" s="803"/>
      <c r="D839" s="803"/>
      <c r="E839" s="870"/>
      <c r="F839" s="870"/>
      <c r="G839" s="870"/>
      <c r="H839" s="870"/>
      <c r="I839" s="803"/>
      <c r="J839" s="803"/>
      <c r="K839" s="803"/>
      <c r="L839" s="870"/>
      <c r="M839" s="870"/>
      <c r="N839" s="870"/>
      <c r="O839" s="803"/>
      <c r="P839" s="803"/>
      <c r="Q839" s="803"/>
      <c r="R839" s="803"/>
      <c r="S839" s="870"/>
      <c r="T839" s="870"/>
      <c r="U839" s="871"/>
      <c r="V839" s="870"/>
      <c r="W839" s="872"/>
      <c r="X839" s="803"/>
      <c r="Y839" s="803"/>
    </row>
    <row r="840" spans="1:25">
      <c r="A840" s="870"/>
      <c r="B840" s="803"/>
      <c r="C840" s="803"/>
      <c r="D840" s="803"/>
      <c r="E840" s="870"/>
      <c r="F840" s="870"/>
      <c r="G840" s="870"/>
      <c r="H840" s="870"/>
      <c r="I840" s="803"/>
      <c r="J840" s="803"/>
      <c r="K840" s="803"/>
      <c r="L840" s="870"/>
      <c r="M840" s="870"/>
      <c r="N840" s="870"/>
      <c r="O840" s="803"/>
      <c r="P840" s="803"/>
      <c r="Q840" s="803"/>
      <c r="R840" s="803"/>
      <c r="S840" s="870"/>
      <c r="T840" s="870"/>
      <c r="U840" s="871"/>
      <c r="V840" s="870"/>
      <c r="W840" s="872"/>
      <c r="X840" s="803"/>
      <c r="Y840" s="803"/>
    </row>
    <row r="841" spans="1:25">
      <c r="A841" s="870"/>
      <c r="B841" s="803"/>
      <c r="C841" s="803"/>
      <c r="D841" s="803"/>
      <c r="E841" s="870"/>
      <c r="F841" s="870"/>
      <c r="G841" s="870"/>
      <c r="H841" s="870"/>
      <c r="I841" s="803"/>
      <c r="J841" s="803"/>
      <c r="K841" s="803"/>
      <c r="L841" s="870"/>
      <c r="M841" s="870"/>
      <c r="N841" s="870"/>
      <c r="O841" s="803"/>
      <c r="P841" s="803"/>
      <c r="Q841" s="803"/>
      <c r="R841" s="803"/>
      <c r="S841" s="870"/>
      <c r="T841" s="870"/>
      <c r="U841" s="871"/>
      <c r="V841" s="870"/>
      <c r="W841" s="872"/>
      <c r="X841" s="803"/>
      <c r="Y841" s="803"/>
    </row>
    <row r="842" spans="1:25">
      <c r="A842" s="870"/>
      <c r="B842" s="803"/>
      <c r="C842" s="803"/>
      <c r="D842" s="803"/>
      <c r="E842" s="870"/>
      <c r="F842" s="870"/>
      <c r="G842" s="870"/>
      <c r="H842" s="870"/>
      <c r="I842" s="803"/>
      <c r="J842" s="803"/>
      <c r="K842" s="803"/>
      <c r="L842" s="870"/>
      <c r="M842" s="870"/>
      <c r="N842" s="870"/>
      <c r="O842" s="803"/>
      <c r="P842" s="803"/>
      <c r="Q842" s="803"/>
      <c r="R842" s="803"/>
      <c r="S842" s="870"/>
      <c r="T842" s="870"/>
      <c r="U842" s="871"/>
      <c r="V842" s="870"/>
      <c r="W842" s="872"/>
      <c r="X842" s="803"/>
      <c r="Y842" s="803"/>
    </row>
    <row r="843" spans="1:25">
      <c r="A843" s="870"/>
      <c r="B843" s="803"/>
      <c r="C843" s="803"/>
      <c r="D843" s="803"/>
      <c r="E843" s="870"/>
      <c r="F843" s="870"/>
      <c r="G843" s="870"/>
      <c r="H843" s="870"/>
      <c r="I843" s="803"/>
      <c r="J843" s="803"/>
      <c r="K843" s="803"/>
      <c r="L843" s="870"/>
      <c r="M843" s="870"/>
      <c r="N843" s="870"/>
      <c r="O843" s="803"/>
      <c r="P843" s="803"/>
      <c r="Q843" s="803"/>
      <c r="R843" s="803"/>
      <c r="S843" s="870"/>
      <c r="T843" s="870"/>
      <c r="U843" s="871"/>
      <c r="V843" s="870"/>
      <c r="W843" s="872"/>
      <c r="X843" s="803"/>
      <c r="Y843" s="803"/>
    </row>
    <row r="844" spans="1:25">
      <c r="A844" s="870"/>
      <c r="B844" s="803"/>
      <c r="C844" s="803"/>
      <c r="D844" s="803"/>
      <c r="E844" s="870"/>
      <c r="F844" s="870"/>
      <c r="G844" s="870"/>
      <c r="H844" s="870"/>
      <c r="I844" s="803"/>
      <c r="J844" s="803"/>
      <c r="K844" s="803"/>
      <c r="L844" s="870"/>
      <c r="M844" s="870"/>
      <c r="N844" s="870"/>
      <c r="O844" s="803"/>
      <c r="P844" s="803"/>
      <c r="Q844" s="803"/>
      <c r="R844" s="803"/>
      <c r="S844" s="870"/>
      <c r="T844" s="870"/>
      <c r="U844" s="871"/>
      <c r="V844" s="870"/>
      <c r="W844" s="872"/>
      <c r="X844" s="803"/>
      <c r="Y844" s="803"/>
    </row>
    <row r="845" spans="1:25">
      <c r="A845" s="870"/>
      <c r="B845" s="803"/>
      <c r="C845" s="803"/>
      <c r="D845" s="803"/>
      <c r="E845" s="870"/>
      <c r="F845" s="870"/>
      <c r="G845" s="870"/>
      <c r="H845" s="870"/>
      <c r="I845" s="803"/>
      <c r="J845" s="803"/>
      <c r="K845" s="803"/>
      <c r="L845" s="870"/>
      <c r="M845" s="870"/>
      <c r="N845" s="870"/>
      <c r="O845" s="803"/>
      <c r="P845" s="803"/>
      <c r="Q845" s="803"/>
      <c r="R845" s="803"/>
      <c r="S845" s="870"/>
      <c r="T845" s="870"/>
      <c r="U845" s="871"/>
      <c r="V845" s="870"/>
      <c r="W845" s="872"/>
      <c r="X845" s="803"/>
      <c r="Y845" s="803"/>
    </row>
    <row r="846" spans="1:25">
      <c r="A846" s="870"/>
      <c r="B846" s="803"/>
      <c r="C846" s="803"/>
      <c r="D846" s="803"/>
      <c r="E846" s="870"/>
      <c r="F846" s="870"/>
      <c r="G846" s="870"/>
      <c r="H846" s="870"/>
      <c r="I846" s="803"/>
      <c r="J846" s="803"/>
      <c r="K846" s="803"/>
      <c r="L846" s="870"/>
      <c r="M846" s="870"/>
      <c r="N846" s="870"/>
      <c r="O846" s="803"/>
      <c r="P846" s="803"/>
      <c r="Q846" s="803"/>
      <c r="R846" s="803"/>
      <c r="S846" s="870"/>
      <c r="T846" s="870"/>
      <c r="U846" s="871"/>
      <c r="V846" s="870"/>
      <c r="W846" s="872"/>
      <c r="X846" s="803"/>
      <c r="Y846" s="803"/>
    </row>
    <row r="847" spans="1:25">
      <c r="A847" s="870"/>
      <c r="B847" s="803"/>
      <c r="C847" s="803"/>
      <c r="D847" s="803"/>
      <c r="E847" s="870"/>
      <c r="F847" s="870"/>
      <c r="G847" s="870"/>
      <c r="H847" s="870"/>
      <c r="I847" s="803"/>
      <c r="J847" s="803"/>
      <c r="K847" s="803"/>
      <c r="L847" s="870"/>
      <c r="M847" s="870"/>
      <c r="N847" s="870"/>
      <c r="O847" s="803"/>
      <c r="P847" s="803"/>
      <c r="Q847" s="803"/>
      <c r="R847" s="803"/>
      <c r="S847" s="870"/>
      <c r="T847" s="870"/>
      <c r="U847" s="871"/>
      <c r="V847" s="870"/>
      <c r="W847" s="872"/>
      <c r="X847" s="803"/>
      <c r="Y847" s="803"/>
    </row>
    <row r="848" spans="1:25">
      <c r="A848" s="870"/>
      <c r="B848" s="803"/>
      <c r="C848" s="803"/>
      <c r="D848" s="803"/>
      <c r="E848" s="870"/>
      <c r="F848" s="870"/>
      <c r="G848" s="870"/>
      <c r="H848" s="870"/>
      <c r="I848" s="803"/>
      <c r="J848" s="803"/>
      <c r="K848" s="803"/>
      <c r="L848" s="870"/>
      <c r="M848" s="870"/>
      <c r="N848" s="870"/>
      <c r="O848" s="803"/>
      <c r="P848" s="803"/>
      <c r="Q848" s="803"/>
      <c r="R848" s="803"/>
      <c r="S848" s="870"/>
      <c r="T848" s="870"/>
      <c r="U848" s="871"/>
      <c r="V848" s="870"/>
      <c r="W848" s="872"/>
      <c r="X848" s="803"/>
      <c r="Y848" s="803"/>
    </row>
    <row r="849" spans="1:25">
      <c r="A849" s="870"/>
      <c r="B849" s="803"/>
      <c r="C849" s="803"/>
      <c r="D849" s="803"/>
      <c r="E849" s="870"/>
      <c r="F849" s="870"/>
      <c r="G849" s="870"/>
      <c r="H849" s="870"/>
      <c r="I849" s="803"/>
      <c r="J849" s="803"/>
      <c r="K849" s="803"/>
      <c r="L849" s="870"/>
      <c r="M849" s="870"/>
      <c r="N849" s="870"/>
      <c r="O849" s="803"/>
      <c r="P849" s="803"/>
      <c r="Q849" s="803"/>
      <c r="R849" s="803"/>
      <c r="S849" s="870"/>
      <c r="T849" s="870"/>
      <c r="U849" s="871"/>
      <c r="V849" s="870"/>
      <c r="W849" s="872"/>
      <c r="X849" s="803"/>
      <c r="Y849" s="803"/>
    </row>
    <row r="850" spans="1:25">
      <c r="A850" s="870"/>
      <c r="B850" s="803"/>
      <c r="C850" s="803"/>
      <c r="D850" s="803"/>
      <c r="E850" s="870"/>
      <c r="F850" s="870"/>
      <c r="G850" s="870"/>
      <c r="H850" s="870"/>
      <c r="I850" s="803"/>
      <c r="J850" s="803"/>
      <c r="K850" s="803"/>
      <c r="L850" s="870"/>
      <c r="M850" s="870"/>
      <c r="N850" s="870"/>
      <c r="O850" s="803"/>
      <c r="P850" s="803"/>
      <c r="Q850" s="803"/>
      <c r="R850" s="803"/>
      <c r="S850" s="870"/>
      <c r="T850" s="870"/>
      <c r="U850" s="871"/>
      <c r="V850" s="870"/>
      <c r="W850" s="872"/>
      <c r="X850" s="803"/>
      <c r="Y850" s="803"/>
    </row>
    <row r="851" spans="1:25">
      <c r="A851" s="870"/>
      <c r="B851" s="803"/>
      <c r="C851" s="803"/>
      <c r="D851" s="803"/>
      <c r="E851" s="870"/>
      <c r="F851" s="870"/>
      <c r="G851" s="870"/>
      <c r="H851" s="870"/>
      <c r="I851" s="803"/>
      <c r="J851" s="803"/>
      <c r="K851" s="803"/>
      <c r="L851" s="870"/>
      <c r="M851" s="870"/>
      <c r="N851" s="870"/>
      <c r="O851" s="803"/>
      <c r="P851" s="803"/>
      <c r="Q851" s="803"/>
      <c r="R851" s="803"/>
      <c r="S851" s="870"/>
      <c r="T851" s="870"/>
      <c r="U851" s="871"/>
      <c r="V851" s="870"/>
      <c r="W851" s="872"/>
      <c r="X851" s="803"/>
      <c r="Y851" s="803"/>
    </row>
    <row r="852" spans="1:25">
      <c r="A852" s="870"/>
      <c r="B852" s="803"/>
      <c r="C852" s="803"/>
      <c r="D852" s="803"/>
      <c r="E852" s="870"/>
      <c r="F852" s="870"/>
      <c r="G852" s="870"/>
      <c r="H852" s="870"/>
      <c r="I852" s="803"/>
      <c r="J852" s="803"/>
      <c r="K852" s="803"/>
      <c r="L852" s="870"/>
      <c r="M852" s="870"/>
      <c r="N852" s="870"/>
      <c r="O852" s="803"/>
      <c r="P852" s="803"/>
      <c r="Q852" s="803"/>
      <c r="R852" s="803"/>
      <c r="S852" s="870"/>
      <c r="T852" s="870"/>
      <c r="U852" s="871"/>
      <c r="V852" s="870"/>
      <c r="W852" s="872"/>
      <c r="X852" s="803"/>
      <c r="Y852" s="803"/>
    </row>
    <row r="853" spans="1:25">
      <c r="A853" s="870"/>
      <c r="B853" s="803"/>
      <c r="C853" s="803"/>
      <c r="D853" s="803"/>
      <c r="E853" s="870"/>
      <c r="F853" s="870"/>
      <c r="G853" s="870"/>
      <c r="H853" s="870"/>
      <c r="I853" s="803"/>
      <c r="J853" s="803"/>
      <c r="K853" s="803"/>
      <c r="L853" s="870"/>
      <c r="M853" s="870"/>
      <c r="N853" s="870"/>
      <c r="O853" s="803"/>
      <c r="P853" s="803"/>
      <c r="Q853" s="803"/>
      <c r="R853" s="803"/>
      <c r="S853" s="870"/>
      <c r="T853" s="870"/>
      <c r="U853" s="871"/>
      <c r="V853" s="870"/>
      <c r="W853" s="872"/>
      <c r="X853" s="803"/>
      <c r="Y853" s="803"/>
    </row>
    <row r="854" spans="1:25">
      <c r="A854" s="870"/>
      <c r="B854" s="803"/>
      <c r="C854" s="803"/>
      <c r="D854" s="803"/>
      <c r="E854" s="870"/>
      <c r="F854" s="870"/>
      <c r="G854" s="870"/>
      <c r="H854" s="870"/>
      <c r="I854" s="803"/>
      <c r="J854" s="803"/>
      <c r="K854" s="803"/>
      <c r="L854" s="870"/>
      <c r="M854" s="870"/>
      <c r="N854" s="870"/>
      <c r="O854" s="803"/>
      <c r="P854" s="803"/>
      <c r="Q854" s="803"/>
      <c r="R854" s="803"/>
      <c r="S854" s="870"/>
      <c r="T854" s="870"/>
      <c r="U854" s="871"/>
      <c r="V854" s="870"/>
      <c r="W854" s="872"/>
      <c r="X854" s="803"/>
      <c r="Y854" s="803"/>
    </row>
    <row r="855" spans="1:25">
      <c r="A855" s="870"/>
      <c r="B855" s="803"/>
      <c r="C855" s="803"/>
      <c r="D855" s="803"/>
      <c r="E855" s="870"/>
      <c r="F855" s="870"/>
      <c r="G855" s="870"/>
      <c r="H855" s="870"/>
      <c r="I855" s="803"/>
      <c r="J855" s="803"/>
      <c r="K855" s="803"/>
      <c r="L855" s="870"/>
      <c r="M855" s="870"/>
      <c r="N855" s="870"/>
      <c r="O855" s="803"/>
      <c r="P855" s="803"/>
      <c r="Q855" s="803"/>
      <c r="R855" s="803"/>
      <c r="S855" s="870"/>
      <c r="T855" s="870"/>
      <c r="U855" s="871"/>
      <c r="V855" s="870"/>
      <c r="W855" s="872"/>
      <c r="X855" s="803"/>
      <c r="Y855" s="803"/>
    </row>
    <row r="856" spans="1:25">
      <c r="A856" s="870"/>
      <c r="B856" s="803"/>
      <c r="C856" s="803"/>
      <c r="D856" s="803"/>
      <c r="E856" s="870"/>
      <c r="F856" s="870"/>
      <c r="G856" s="870"/>
      <c r="H856" s="870"/>
      <c r="I856" s="803"/>
      <c r="J856" s="803"/>
      <c r="K856" s="803"/>
      <c r="L856" s="870"/>
      <c r="M856" s="870"/>
      <c r="N856" s="870"/>
      <c r="O856" s="803"/>
      <c r="P856" s="803"/>
      <c r="Q856" s="803"/>
      <c r="R856" s="803"/>
      <c r="S856" s="870"/>
      <c r="T856" s="870"/>
      <c r="U856" s="871"/>
      <c r="V856" s="870"/>
      <c r="W856" s="872"/>
      <c r="X856" s="803"/>
      <c r="Y856" s="803"/>
    </row>
    <row r="857" spans="1:25">
      <c r="A857" s="870"/>
      <c r="B857" s="803"/>
      <c r="C857" s="803"/>
      <c r="D857" s="803"/>
      <c r="E857" s="870"/>
      <c r="F857" s="870"/>
      <c r="G857" s="870"/>
      <c r="H857" s="870"/>
      <c r="I857" s="803"/>
      <c r="J857" s="803"/>
      <c r="K857" s="803"/>
      <c r="L857" s="870"/>
      <c r="M857" s="870"/>
      <c r="N857" s="870"/>
      <c r="O857" s="803"/>
      <c r="P857" s="803"/>
      <c r="Q857" s="803"/>
      <c r="R857" s="803"/>
      <c r="S857" s="870"/>
      <c r="T857" s="870"/>
      <c r="U857" s="871"/>
      <c r="V857" s="870"/>
      <c r="W857" s="872"/>
      <c r="X857" s="803"/>
      <c r="Y857" s="803"/>
    </row>
    <row r="858" spans="1:25">
      <c r="A858" s="870"/>
      <c r="B858" s="803"/>
      <c r="C858" s="803"/>
      <c r="D858" s="803"/>
      <c r="E858" s="870"/>
      <c r="F858" s="870"/>
      <c r="G858" s="870"/>
      <c r="H858" s="870"/>
      <c r="I858" s="803"/>
      <c r="J858" s="803"/>
      <c r="K858" s="803"/>
      <c r="L858" s="870"/>
      <c r="M858" s="870"/>
      <c r="N858" s="870"/>
      <c r="O858" s="803"/>
      <c r="P858" s="803"/>
      <c r="Q858" s="803"/>
      <c r="R858" s="803"/>
      <c r="S858" s="870"/>
      <c r="T858" s="870"/>
      <c r="U858" s="871"/>
      <c r="V858" s="870"/>
      <c r="W858" s="872"/>
      <c r="X858" s="803"/>
      <c r="Y858" s="803"/>
    </row>
    <row r="859" spans="1:25">
      <c r="A859" s="870"/>
      <c r="B859" s="803"/>
      <c r="C859" s="803"/>
      <c r="D859" s="803"/>
      <c r="E859" s="870"/>
      <c r="F859" s="870"/>
      <c r="G859" s="870"/>
      <c r="H859" s="870"/>
      <c r="I859" s="803"/>
      <c r="J859" s="803"/>
      <c r="K859" s="803"/>
      <c r="L859" s="870"/>
      <c r="M859" s="870"/>
      <c r="N859" s="870"/>
      <c r="O859" s="803"/>
      <c r="P859" s="803"/>
      <c r="Q859" s="803"/>
      <c r="R859" s="803"/>
      <c r="S859" s="870"/>
      <c r="T859" s="870"/>
      <c r="U859" s="871"/>
      <c r="V859" s="870"/>
      <c r="W859" s="872"/>
      <c r="X859" s="803"/>
      <c r="Y859" s="803"/>
    </row>
    <row r="860" spans="1:25">
      <c r="A860" s="870"/>
      <c r="B860" s="803"/>
      <c r="C860" s="803"/>
      <c r="D860" s="803"/>
      <c r="E860" s="870"/>
      <c r="F860" s="870"/>
      <c r="G860" s="870"/>
      <c r="H860" s="870"/>
      <c r="I860" s="803"/>
      <c r="J860" s="803"/>
      <c r="K860" s="803"/>
      <c r="L860" s="870"/>
      <c r="M860" s="870"/>
      <c r="N860" s="870"/>
      <c r="O860" s="803"/>
      <c r="P860" s="803"/>
      <c r="Q860" s="803"/>
      <c r="R860" s="803"/>
      <c r="S860" s="870"/>
      <c r="T860" s="870"/>
      <c r="U860" s="871"/>
      <c r="V860" s="870"/>
      <c r="W860" s="872"/>
      <c r="X860" s="803"/>
      <c r="Y860" s="803"/>
    </row>
    <row r="861" spans="1:25">
      <c r="A861" s="870"/>
      <c r="B861" s="803"/>
      <c r="C861" s="803"/>
      <c r="D861" s="803"/>
      <c r="E861" s="870"/>
      <c r="F861" s="870"/>
      <c r="G861" s="870"/>
      <c r="H861" s="870"/>
      <c r="I861" s="803"/>
      <c r="J861" s="803"/>
      <c r="K861" s="803"/>
      <c r="L861" s="870"/>
      <c r="M861" s="870"/>
      <c r="N861" s="870"/>
      <c r="O861" s="803"/>
      <c r="P861" s="803"/>
      <c r="Q861" s="803"/>
      <c r="R861" s="803"/>
      <c r="S861" s="870"/>
      <c r="T861" s="870"/>
      <c r="U861" s="871"/>
      <c r="V861" s="870"/>
      <c r="W861" s="872"/>
      <c r="X861" s="803"/>
      <c r="Y861" s="803"/>
    </row>
    <row r="862" spans="1:25">
      <c r="A862" s="870"/>
      <c r="B862" s="803"/>
      <c r="C862" s="803"/>
      <c r="D862" s="803"/>
      <c r="E862" s="870"/>
      <c r="F862" s="870"/>
      <c r="G862" s="870"/>
      <c r="H862" s="870"/>
      <c r="I862" s="803"/>
      <c r="J862" s="803"/>
      <c r="K862" s="803"/>
      <c r="L862" s="870"/>
      <c r="M862" s="870"/>
      <c r="N862" s="870"/>
      <c r="O862" s="803"/>
      <c r="P862" s="803"/>
      <c r="Q862" s="803"/>
      <c r="R862" s="803"/>
      <c r="S862" s="870"/>
      <c r="T862" s="870"/>
      <c r="U862" s="871"/>
      <c r="V862" s="870"/>
      <c r="W862" s="872"/>
      <c r="X862" s="803"/>
      <c r="Y862" s="803"/>
    </row>
    <row r="863" spans="1:25">
      <c r="A863" s="870"/>
      <c r="B863" s="803"/>
      <c r="C863" s="803"/>
      <c r="D863" s="803"/>
      <c r="E863" s="870"/>
      <c r="F863" s="870"/>
      <c r="G863" s="870"/>
      <c r="H863" s="870"/>
      <c r="I863" s="803"/>
      <c r="J863" s="803"/>
      <c r="K863" s="803"/>
      <c r="L863" s="870"/>
      <c r="M863" s="870"/>
      <c r="N863" s="870"/>
      <c r="O863" s="803"/>
      <c r="P863" s="803"/>
      <c r="Q863" s="803"/>
      <c r="R863" s="803"/>
      <c r="S863" s="870"/>
      <c r="T863" s="870"/>
      <c r="U863" s="871"/>
      <c r="V863" s="870"/>
      <c r="W863" s="872"/>
      <c r="X863" s="803"/>
      <c r="Y863" s="803"/>
    </row>
    <row r="864" spans="1:25">
      <c r="A864" s="870"/>
      <c r="B864" s="803"/>
      <c r="C864" s="803"/>
      <c r="D864" s="803"/>
      <c r="E864" s="870"/>
      <c r="F864" s="870"/>
      <c r="G864" s="870"/>
      <c r="H864" s="870"/>
      <c r="I864" s="803"/>
      <c r="J864" s="803"/>
      <c r="K864" s="803"/>
      <c r="L864" s="870"/>
      <c r="M864" s="870"/>
      <c r="N864" s="870"/>
      <c r="O864" s="803"/>
      <c r="P864" s="803"/>
      <c r="Q864" s="803"/>
      <c r="R864" s="803"/>
      <c r="S864" s="870"/>
      <c r="T864" s="870"/>
      <c r="U864" s="871"/>
      <c r="V864" s="870"/>
      <c r="W864" s="872"/>
      <c r="X864" s="803"/>
      <c r="Y864" s="803"/>
    </row>
    <row r="865" spans="1:25">
      <c r="A865" s="870"/>
      <c r="B865" s="803"/>
      <c r="C865" s="803"/>
      <c r="D865" s="803"/>
      <c r="E865" s="870"/>
      <c r="F865" s="870"/>
      <c r="G865" s="870"/>
      <c r="H865" s="870"/>
      <c r="I865" s="803"/>
      <c r="J865" s="803"/>
      <c r="K865" s="803"/>
      <c r="L865" s="870"/>
      <c r="M865" s="870"/>
      <c r="N865" s="870"/>
      <c r="O865" s="803"/>
      <c r="P865" s="803"/>
      <c r="Q865" s="803"/>
      <c r="R865" s="803"/>
      <c r="S865" s="870"/>
      <c r="T865" s="870"/>
      <c r="U865" s="871"/>
      <c r="V865" s="870"/>
      <c r="W865" s="872"/>
      <c r="X865" s="803"/>
      <c r="Y865" s="803"/>
    </row>
    <row r="866" spans="1:25">
      <c r="A866" s="870"/>
      <c r="B866" s="803"/>
      <c r="C866" s="803"/>
      <c r="D866" s="803"/>
      <c r="E866" s="870"/>
      <c r="F866" s="870"/>
      <c r="G866" s="870"/>
      <c r="H866" s="870"/>
      <c r="I866" s="803"/>
      <c r="J866" s="803"/>
      <c r="K866" s="803"/>
      <c r="L866" s="870"/>
      <c r="M866" s="870"/>
      <c r="N866" s="870"/>
      <c r="O866" s="803"/>
      <c r="P866" s="803"/>
      <c r="Q866" s="803"/>
      <c r="R866" s="803"/>
      <c r="S866" s="870"/>
      <c r="T866" s="870"/>
      <c r="U866" s="871"/>
      <c r="V866" s="870"/>
      <c r="W866" s="872"/>
      <c r="X866" s="803"/>
      <c r="Y866" s="803"/>
    </row>
    <row r="867" spans="1:25">
      <c r="A867" s="870"/>
      <c r="B867" s="803"/>
      <c r="C867" s="803"/>
      <c r="D867" s="803"/>
      <c r="E867" s="870"/>
      <c r="F867" s="870"/>
      <c r="G867" s="870"/>
      <c r="H867" s="870"/>
      <c r="I867" s="803"/>
      <c r="J867" s="803"/>
      <c r="K867" s="803"/>
      <c r="L867" s="870"/>
      <c r="M867" s="870"/>
      <c r="N867" s="870"/>
      <c r="O867" s="803"/>
      <c r="P867" s="803"/>
      <c r="Q867" s="803"/>
      <c r="R867" s="803"/>
      <c r="S867" s="870"/>
      <c r="T867" s="870"/>
      <c r="U867" s="871"/>
      <c r="V867" s="870"/>
      <c r="W867" s="872"/>
      <c r="X867" s="803"/>
      <c r="Y867" s="803"/>
    </row>
    <row r="868" spans="1:25">
      <c r="A868" s="870"/>
      <c r="B868" s="803"/>
      <c r="C868" s="803"/>
      <c r="D868" s="803"/>
      <c r="E868" s="870"/>
      <c r="F868" s="870"/>
      <c r="G868" s="870"/>
      <c r="H868" s="870"/>
      <c r="I868" s="803"/>
      <c r="J868" s="803"/>
      <c r="K868" s="803"/>
      <c r="L868" s="870"/>
      <c r="M868" s="870"/>
      <c r="N868" s="870"/>
      <c r="O868" s="803"/>
      <c r="P868" s="803"/>
      <c r="Q868" s="803"/>
      <c r="R868" s="803"/>
      <c r="S868" s="870"/>
      <c r="T868" s="870"/>
      <c r="U868" s="871"/>
      <c r="V868" s="870"/>
      <c r="W868" s="872"/>
      <c r="X868" s="803"/>
      <c r="Y868" s="803"/>
    </row>
    <row r="869" spans="1:25">
      <c r="A869" s="870"/>
      <c r="B869" s="803"/>
      <c r="C869" s="803"/>
      <c r="D869" s="803"/>
      <c r="E869" s="870"/>
      <c r="F869" s="870"/>
      <c r="G869" s="870"/>
      <c r="H869" s="870"/>
      <c r="I869" s="803"/>
      <c r="J869" s="803"/>
      <c r="K869" s="803"/>
      <c r="L869" s="870"/>
      <c r="M869" s="870"/>
      <c r="N869" s="870"/>
      <c r="O869" s="803"/>
      <c r="P869" s="803"/>
      <c r="Q869" s="803"/>
      <c r="R869" s="803"/>
      <c r="S869" s="870"/>
      <c r="T869" s="870"/>
      <c r="U869" s="871"/>
      <c r="V869" s="870"/>
      <c r="W869" s="872"/>
      <c r="X869" s="803"/>
      <c r="Y869" s="803"/>
    </row>
    <row r="870" spans="1:25">
      <c r="A870" s="870"/>
      <c r="B870" s="803"/>
      <c r="C870" s="803"/>
      <c r="D870" s="803"/>
      <c r="E870" s="870"/>
      <c r="F870" s="870"/>
      <c r="G870" s="870"/>
      <c r="H870" s="870"/>
      <c r="I870" s="803"/>
      <c r="J870" s="803"/>
      <c r="K870" s="803"/>
      <c r="L870" s="870"/>
      <c r="M870" s="870"/>
      <c r="N870" s="870"/>
      <c r="O870" s="803"/>
      <c r="P870" s="803"/>
      <c r="Q870" s="803"/>
      <c r="R870" s="803"/>
      <c r="S870" s="870"/>
      <c r="T870" s="870"/>
      <c r="U870" s="871"/>
      <c r="V870" s="870"/>
      <c r="W870" s="872"/>
      <c r="X870" s="803"/>
      <c r="Y870" s="803"/>
    </row>
    <row r="871" spans="1:25">
      <c r="A871" s="870"/>
      <c r="B871" s="803"/>
      <c r="C871" s="803"/>
      <c r="D871" s="803"/>
      <c r="E871" s="870"/>
      <c r="F871" s="870"/>
      <c r="G871" s="870"/>
      <c r="H871" s="870"/>
      <c r="I871" s="803"/>
      <c r="J871" s="803"/>
      <c r="K871" s="803"/>
      <c r="L871" s="870"/>
      <c r="M871" s="870"/>
      <c r="N871" s="870"/>
      <c r="O871" s="803"/>
      <c r="P871" s="803"/>
      <c r="Q871" s="803"/>
      <c r="R871" s="803"/>
      <c r="S871" s="870"/>
      <c r="T871" s="870"/>
      <c r="U871" s="871"/>
      <c r="V871" s="870"/>
      <c r="W871" s="872"/>
      <c r="X871" s="803"/>
      <c r="Y871" s="803"/>
    </row>
    <row r="872" spans="1:25">
      <c r="A872" s="870"/>
      <c r="B872" s="803"/>
      <c r="C872" s="803"/>
      <c r="D872" s="803"/>
      <c r="E872" s="870"/>
      <c r="F872" s="870"/>
      <c r="G872" s="870"/>
      <c r="H872" s="870"/>
      <c r="I872" s="803"/>
      <c r="J872" s="803"/>
      <c r="K872" s="803"/>
      <c r="L872" s="870"/>
      <c r="M872" s="870"/>
      <c r="N872" s="870"/>
      <c r="O872" s="803"/>
      <c r="P872" s="803"/>
      <c r="Q872" s="803"/>
      <c r="R872" s="803"/>
      <c r="S872" s="870"/>
      <c r="T872" s="870"/>
      <c r="U872" s="871"/>
      <c r="V872" s="870"/>
      <c r="W872" s="872"/>
      <c r="X872" s="803"/>
      <c r="Y872" s="803"/>
    </row>
    <row r="873" spans="1:25">
      <c r="A873" s="870"/>
      <c r="B873" s="803"/>
      <c r="C873" s="803"/>
      <c r="D873" s="803"/>
      <c r="E873" s="870"/>
      <c r="F873" s="870"/>
      <c r="G873" s="870"/>
      <c r="H873" s="870"/>
      <c r="I873" s="803"/>
      <c r="J873" s="803"/>
      <c r="K873" s="803"/>
      <c r="L873" s="870"/>
      <c r="M873" s="870"/>
      <c r="N873" s="870"/>
      <c r="O873" s="803"/>
      <c r="P873" s="803"/>
      <c r="Q873" s="803"/>
      <c r="R873" s="803"/>
      <c r="S873" s="870"/>
      <c r="T873" s="870"/>
      <c r="U873" s="871"/>
      <c r="V873" s="870"/>
      <c r="W873" s="872"/>
      <c r="X873" s="803"/>
      <c r="Y873" s="803"/>
    </row>
    <row r="874" spans="1:25">
      <c r="A874" s="870"/>
      <c r="B874" s="803"/>
      <c r="C874" s="803"/>
      <c r="D874" s="803"/>
      <c r="E874" s="870"/>
      <c r="F874" s="870"/>
      <c r="G874" s="870"/>
      <c r="H874" s="870"/>
      <c r="I874" s="803"/>
      <c r="J874" s="803"/>
      <c r="K874" s="803"/>
      <c r="L874" s="870"/>
      <c r="M874" s="870"/>
      <c r="N874" s="870"/>
      <c r="O874" s="803"/>
      <c r="P874" s="803"/>
      <c r="Q874" s="803"/>
      <c r="R874" s="803"/>
      <c r="S874" s="870"/>
      <c r="T874" s="870"/>
      <c r="U874" s="871"/>
      <c r="V874" s="870"/>
      <c r="W874" s="872"/>
      <c r="X874" s="803"/>
      <c r="Y874" s="803"/>
    </row>
    <row r="875" spans="1:25">
      <c r="A875" s="870"/>
      <c r="B875" s="803"/>
      <c r="C875" s="803"/>
      <c r="D875" s="803"/>
      <c r="E875" s="870"/>
      <c r="F875" s="870"/>
      <c r="G875" s="870"/>
      <c r="H875" s="870"/>
      <c r="I875" s="803"/>
      <c r="J875" s="803"/>
      <c r="K875" s="803"/>
      <c r="L875" s="870"/>
      <c r="M875" s="870"/>
      <c r="N875" s="870"/>
      <c r="O875" s="803"/>
      <c r="P875" s="803"/>
      <c r="Q875" s="803"/>
      <c r="R875" s="803"/>
      <c r="S875" s="870"/>
      <c r="T875" s="870"/>
      <c r="U875" s="871"/>
      <c r="V875" s="870"/>
      <c r="W875" s="872"/>
      <c r="X875" s="803"/>
      <c r="Y875" s="803"/>
    </row>
    <row r="876" spans="1:25">
      <c r="A876" s="870"/>
      <c r="B876" s="803"/>
      <c r="C876" s="803"/>
      <c r="D876" s="803"/>
      <c r="E876" s="870"/>
      <c r="F876" s="870"/>
      <c r="G876" s="870"/>
      <c r="H876" s="870"/>
      <c r="I876" s="803"/>
      <c r="J876" s="803"/>
      <c r="K876" s="803"/>
      <c r="L876" s="870"/>
      <c r="M876" s="870"/>
      <c r="N876" s="870"/>
      <c r="O876" s="803"/>
      <c r="P876" s="803"/>
      <c r="Q876" s="803"/>
      <c r="R876" s="803"/>
      <c r="S876" s="870"/>
      <c r="T876" s="870"/>
      <c r="U876" s="871"/>
      <c r="V876" s="870"/>
      <c r="W876" s="872"/>
      <c r="X876" s="803"/>
      <c r="Y876" s="803"/>
    </row>
    <row r="877" spans="1:25">
      <c r="A877" s="870"/>
      <c r="B877" s="803"/>
      <c r="C877" s="803"/>
      <c r="D877" s="803"/>
      <c r="E877" s="870"/>
      <c r="F877" s="870"/>
      <c r="G877" s="870"/>
      <c r="H877" s="870"/>
      <c r="I877" s="803"/>
      <c r="J877" s="803"/>
      <c r="K877" s="803"/>
      <c r="L877" s="870"/>
      <c r="M877" s="870"/>
      <c r="N877" s="870"/>
      <c r="O877" s="803"/>
      <c r="P877" s="803"/>
      <c r="Q877" s="803"/>
      <c r="R877" s="803"/>
      <c r="S877" s="870"/>
      <c r="T877" s="870"/>
      <c r="U877" s="871"/>
      <c r="V877" s="870"/>
      <c r="W877" s="872"/>
      <c r="X877" s="803"/>
      <c r="Y877" s="803"/>
    </row>
    <row r="878" spans="1:25">
      <c r="A878" s="870"/>
      <c r="B878" s="803"/>
      <c r="C878" s="803"/>
      <c r="D878" s="803"/>
      <c r="E878" s="870"/>
      <c r="F878" s="870"/>
      <c r="G878" s="870"/>
      <c r="H878" s="870"/>
      <c r="I878" s="803"/>
      <c r="J878" s="803"/>
      <c r="K878" s="803"/>
      <c r="L878" s="870"/>
      <c r="M878" s="870"/>
      <c r="N878" s="870"/>
      <c r="O878" s="803"/>
      <c r="P878" s="803"/>
      <c r="Q878" s="803"/>
      <c r="R878" s="803"/>
      <c r="S878" s="870"/>
      <c r="T878" s="870"/>
      <c r="U878" s="871"/>
      <c r="V878" s="870"/>
      <c r="W878" s="872"/>
      <c r="X878" s="803"/>
      <c r="Y878" s="803"/>
    </row>
    <row r="879" spans="1:25">
      <c r="A879" s="870"/>
      <c r="B879" s="803"/>
      <c r="C879" s="803"/>
      <c r="D879" s="803"/>
      <c r="E879" s="870"/>
      <c r="F879" s="870"/>
      <c r="G879" s="870"/>
      <c r="H879" s="870"/>
      <c r="I879" s="803"/>
      <c r="J879" s="803"/>
      <c r="K879" s="803"/>
      <c r="L879" s="870"/>
      <c r="M879" s="870"/>
      <c r="N879" s="870"/>
      <c r="O879" s="803"/>
      <c r="P879" s="803"/>
      <c r="Q879" s="803"/>
      <c r="R879" s="803"/>
      <c r="S879" s="870"/>
      <c r="T879" s="870"/>
      <c r="U879" s="871"/>
      <c r="V879" s="870"/>
      <c r="W879" s="872"/>
      <c r="X879" s="803"/>
      <c r="Y879" s="803"/>
    </row>
    <row r="880" spans="1:25">
      <c r="A880" s="870"/>
      <c r="B880" s="803"/>
      <c r="C880" s="803"/>
      <c r="D880" s="803"/>
      <c r="E880" s="870"/>
      <c r="F880" s="870"/>
      <c r="G880" s="870"/>
      <c r="H880" s="870"/>
      <c r="I880" s="803"/>
      <c r="J880" s="803"/>
      <c r="K880" s="803"/>
      <c r="L880" s="870"/>
      <c r="M880" s="870"/>
      <c r="N880" s="870"/>
      <c r="O880" s="803"/>
      <c r="P880" s="803"/>
      <c r="Q880" s="803"/>
      <c r="R880" s="803"/>
      <c r="S880" s="870"/>
      <c r="T880" s="870"/>
      <c r="U880" s="871"/>
      <c r="V880" s="870"/>
      <c r="W880" s="872"/>
      <c r="X880" s="803"/>
      <c r="Y880" s="803"/>
    </row>
    <row r="881" spans="1:25">
      <c r="A881" s="870"/>
      <c r="B881" s="803"/>
      <c r="C881" s="803"/>
      <c r="D881" s="803"/>
      <c r="E881" s="870"/>
      <c r="F881" s="870"/>
      <c r="G881" s="870"/>
      <c r="H881" s="870"/>
      <c r="I881" s="803"/>
      <c r="J881" s="803"/>
      <c r="K881" s="803"/>
      <c r="L881" s="870"/>
      <c r="M881" s="870"/>
      <c r="N881" s="870"/>
      <c r="O881" s="803"/>
      <c r="P881" s="803"/>
      <c r="Q881" s="803"/>
      <c r="R881" s="803"/>
      <c r="S881" s="870"/>
      <c r="T881" s="870"/>
      <c r="U881" s="871"/>
      <c r="V881" s="870"/>
      <c r="W881" s="872"/>
      <c r="X881" s="803"/>
      <c r="Y881" s="803"/>
    </row>
    <row r="882" spans="1:25">
      <c r="A882" s="870"/>
      <c r="B882" s="803"/>
      <c r="C882" s="803"/>
      <c r="D882" s="803"/>
      <c r="E882" s="870"/>
      <c r="F882" s="870"/>
      <c r="G882" s="870"/>
      <c r="H882" s="870"/>
      <c r="I882" s="803"/>
      <c r="J882" s="803"/>
      <c r="K882" s="803"/>
      <c r="L882" s="870"/>
      <c r="M882" s="870"/>
      <c r="N882" s="870"/>
      <c r="O882" s="803"/>
      <c r="P882" s="803"/>
      <c r="Q882" s="803"/>
      <c r="R882" s="803"/>
      <c r="S882" s="870"/>
      <c r="T882" s="870"/>
      <c r="U882" s="871"/>
      <c r="V882" s="870"/>
      <c r="W882" s="872"/>
      <c r="X882" s="803"/>
      <c r="Y882" s="803"/>
    </row>
    <row r="883" spans="1:25">
      <c r="A883" s="870"/>
      <c r="B883" s="803"/>
      <c r="C883" s="803"/>
      <c r="D883" s="803"/>
      <c r="E883" s="870"/>
      <c r="F883" s="870"/>
      <c r="G883" s="870"/>
      <c r="H883" s="870"/>
      <c r="I883" s="803"/>
      <c r="J883" s="803"/>
      <c r="K883" s="803"/>
      <c r="L883" s="870"/>
      <c r="M883" s="870"/>
      <c r="N883" s="870"/>
      <c r="O883" s="803"/>
      <c r="P883" s="803"/>
      <c r="Q883" s="803"/>
      <c r="R883" s="803"/>
      <c r="S883" s="870"/>
      <c r="T883" s="870"/>
      <c r="U883" s="871"/>
      <c r="V883" s="870"/>
      <c r="W883" s="872"/>
      <c r="X883" s="803"/>
      <c r="Y883" s="803"/>
    </row>
    <row r="884" spans="1:25">
      <c r="A884" s="870"/>
      <c r="B884" s="803"/>
      <c r="C884" s="803"/>
      <c r="D884" s="803"/>
      <c r="E884" s="870"/>
      <c r="F884" s="870"/>
      <c r="G884" s="870"/>
      <c r="H884" s="870"/>
      <c r="I884" s="803"/>
      <c r="J884" s="803"/>
      <c r="K884" s="803"/>
      <c r="L884" s="870"/>
      <c r="M884" s="870"/>
      <c r="N884" s="870"/>
      <c r="O884" s="803"/>
      <c r="P884" s="803"/>
      <c r="Q884" s="803"/>
      <c r="R884" s="803"/>
      <c r="S884" s="870"/>
      <c r="T884" s="870"/>
      <c r="U884" s="871"/>
      <c r="V884" s="870"/>
      <c r="W884" s="872"/>
      <c r="X884" s="803"/>
      <c r="Y884" s="803"/>
    </row>
    <row r="885" spans="1:25">
      <c r="A885" s="870"/>
      <c r="B885" s="803"/>
      <c r="C885" s="803"/>
      <c r="D885" s="803"/>
      <c r="E885" s="870"/>
      <c r="F885" s="870"/>
      <c r="G885" s="870"/>
      <c r="H885" s="870"/>
      <c r="I885" s="803"/>
      <c r="J885" s="803"/>
      <c r="K885" s="803"/>
      <c r="L885" s="870"/>
      <c r="M885" s="870"/>
      <c r="N885" s="870"/>
      <c r="O885" s="803"/>
      <c r="P885" s="803"/>
      <c r="Q885" s="803"/>
      <c r="R885" s="803"/>
      <c r="S885" s="870"/>
      <c r="T885" s="870"/>
      <c r="U885" s="871"/>
      <c r="V885" s="870"/>
      <c r="W885" s="872"/>
      <c r="X885" s="803"/>
      <c r="Y885" s="803"/>
    </row>
    <row r="886" spans="1:25">
      <c r="A886" s="870"/>
      <c r="B886" s="803"/>
      <c r="C886" s="803"/>
      <c r="D886" s="803"/>
      <c r="E886" s="870"/>
      <c r="F886" s="870"/>
      <c r="G886" s="870"/>
      <c r="H886" s="870"/>
      <c r="I886" s="803"/>
      <c r="J886" s="803"/>
      <c r="K886" s="803"/>
      <c r="L886" s="870"/>
      <c r="M886" s="870"/>
      <c r="N886" s="870"/>
      <c r="O886" s="803"/>
      <c r="P886" s="803"/>
      <c r="Q886" s="803"/>
      <c r="R886" s="803"/>
      <c r="S886" s="870"/>
      <c r="T886" s="870"/>
      <c r="U886" s="871"/>
      <c r="V886" s="870"/>
      <c r="W886" s="872"/>
      <c r="X886" s="803"/>
      <c r="Y886" s="803"/>
    </row>
    <row r="887" spans="1:25">
      <c r="A887" s="870"/>
      <c r="B887" s="803"/>
      <c r="C887" s="803"/>
      <c r="D887" s="803"/>
      <c r="E887" s="870"/>
      <c r="F887" s="870"/>
      <c r="G887" s="870"/>
      <c r="H887" s="870"/>
      <c r="I887" s="803"/>
      <c r="J887" s="803"/>
      <c r="K887" s="803"/>
      <c r="L887" s="870"/>
      <c r="M887" s="870"/>
      <c r="N887" s="870"/>
      <c r="O887" s="803"/>
      <c r="P887" s="803"/>
      <c r="Q887" s="803"/>
      <c r="R887" s="803"/>
      <c r="S887" s="870"/>
      <c r="T887" s="870"/>
      <c r="U887" s="871"/>
      <c r="V887" s="870"/>
      <c r="W887" s="872"/>
      <c r="X887" s="803"/>
      <c r="Y887" s="803"/>
    </row>
    <row r="888" spans="1:25">
      <c r="A888" s="870"/>
      <c r="B888" s="803"/>
      <c r="C888" s="803"/>
      <c r="D888" s="803"/>
      <c r="E888" s="870"/>
      <c r="F888" s="870"/>
      <c r="G888" s="870"/>
      <c r="H888" s="870"/>
      <c r="I888" s="803"/>
      <c r="J888" s="803"/>
      <c r="K888" s="803"/>
      <c r="L888" s="870"/>
      <c r="M888" s="870"/>
      <c r="N888" s="870"/>
      <c r="O888" s="803"/>
      <c r="P888" s="803"/>
      <c r="Q888" s="803"/>
      <c r="R888" s="803"/>
      <c r="S888" s="870"/>
      <c r="T888" s="870"/>
      <c r="U888" s="871"/>
      <c r="V888" s="870"/>
      <c r="W888" s="872"/>
      <c r="X888" s="803"/>
      <c r="Y888" s="803"/>
    </row>
    <row r="889" spans="1:25">
      <c r="A889" s="870"/>
      <c r="B889" s="803"/>
      <c r="C889" s="803"/>
      <c r="D889" s="803"/>
      <c r="E889" s="870"/>
      <c r="F889" s="870"/>
      <c r="G889" s="870"/>
      <c r="H889" s="870"/>
      <c r="I889" s="803"/>
      <c r="J889" s="803"/>
      <c r="K889" s="803"/>
      <c r="L889" s="870"/>
      <c r="M889" s="870"/>
      <c r="N889" s="870"/>
      <c r="O889" s="803"/>
      <c r="P889" s="803"/>
      <c r="Q889" s="803"/>
      <c r="R889" s="803"/>
      <c r="S889" s="870"/>
      <c r="T889" s="870"/>
      <c r="U889" s="871"/>
      <c r="V889" s="870"/>
      <c r="W889" s="872"/>
      <c r="X889" s="803"/>
      <c r="Y889" s="803"/>
    </row>
    <row r="890" spans="1:25">
      <c r="A890" s="870"/>
      <c r="B890" s="803"/>
      <c r="C890" s="803"/>
      <c r="D890" s="803"/>
      <c r="E890" s="870"/>
      <c r="F890" s="870"/>
      <c r="G890" s="870"/>
      <c r="H890" s="870"/>
      <c r="I890" s="803"/>
      <c r="J890" s="803"/>
      <c r="K890" s="803"/>
      <c r="L890" s="870"/>
      <c r="M890" s="870"/>
      <c r="N890" s="870"/>
      <c r="O890" s="803"/>
      <c r="P890" s="803"/>
      <c r="Q890" s="803"/>
      <c r="R890" s="803"/>
      <c r="S890" s="870"/>
      <c r="T890" s="870"/>
      <c r="U890" s="871"/>
      <c r="V890" s="870"/>
      <c r="W890" s="872"/>
      <c r="X890" s="803"/>
      <c r="Y890" s="803"/>
    </row>
    <row r="891" spans="1:25">
      <c r="A891" s="870"/>
      <c r="B891" s="803"/>
      <c r="C891" s="803"/>
      <c r="D891" s="803"/>
      <c r="E891" s="870"/>
      <c r="F891" s="870"/>
      <c r="G891" s="870"/>
      <c r="H891" s="870"/>
      <c r="I891" s="803"/>
      <c r="J891" s="803"/>
      <c r="K891" s="803"/>
      <c r="L891" s="870"/>
      <c r="M891" s="870"/>
      <c r="N891" s="870"/>
      <c r="O891" s="803"/>
      <c r="P891" s="803"/>
      <c r="Q891" s="803"/>
      <c r="R891" s="803"/>
      <c r="S891" s="870"/>
      <c r="T891" s="870"/>
      <c r="U891" s="871"/>
      <c r="V891" s="870"/>
      <c r="W891" s="872"/>
      <c r="X891" s="803"/>
      <c r="Y891" s="803"/>
    </row>
    <row r="892" spans="1:25">
      <c r="A892" s="870"/>
      <c r="B892" s="803"/>
      <c r="C892" s="803"/>
      <c r="D892" s="803"/>
      <c r="E892" s="870"/>
      <c r="F892" s="870"/>
      <c r="G892" s="870"/>
      <c r="H892" s="870"/>
      <c r="I892" s="803"/>
      <c r="J892" s="803"/>
      <c r="K892" s="803"/>
      <c r="L892" s="870"/>
      <c r="M892" s="870"/>
      <c r="N892" s="870"/>
      <c r="O892" s="803"/>
      <c r="P892" s="803"/>
      <c r="Q892" s="803"/>
      <c r="R892" s="803"/>
      <c r="S892" s="870"/>
      <c r="T892" s="870"/>
      <c r="U892" s="871"/>
      <c r="V892" s="870"/>
      <c r="W892" s="872"/>
      <c r="X892" s="803"/>
      <c r="Y892" s="803"/>
    </row>
    <row r="893" spans="1:25">
      <c r="A893" s="870"/>
      <c r="B893" s="803"/>
      <c r="C893" s="803"/>
      <c r="D893" s="803"/>
      <c r="E893" s="870"/>
      <c r="F893" s="870"/>
      <c r="G893" s="870"/>
      <c r="H893" s="870"/>
      <c r="I893" s="803"/>
      <c r="J893" s="803"/>
      <c r="K893" s="803"/>
      <c r="L893" s="870"/>
      <c r="M893" s="870"/>
      <c r="N893" s="870"/>
      <c r="O893" s="803"/>
      <c r="P893" s="803"/>
      <c r="Q893" s="803"/>
      <c r="R893" s="803"/>
      <c r="S893" s="870"/>
      <c r="T893" s="870"/>
      <c r="U893" s="871"/>
      <c r="V893" s="870"/>
      <c r="W893" s="872"/>
      <c r="X893" s="803"/>
      <c r="Y893" s="803"/>
    </row>
    <row r="894" spans="1:25">
      <c r="A894" s="870"/>
      <c r="B894" s="803"/>
      <c r="C894" s="803"/>
      <c r="D894" s="803"/>
      <c r="E894" s="870"/>
      <c r="F894" s="870"/>
      <c r="G894" s="870"/>
      <c r="H894" s="870"/>
      <c r="I894" s="803"/>
      <c r="J894" s="803"/>
      <c r="K894" s="803"/>
      <c r="L894" s="870"/>
      <c r="M894" s="870"/>
      <c r="N894" s="870"/>
      <c r="O894" s="803"/>
      <c r="P894" s="803"/>
      <c r="Q894" s="803"/>
      <c r="R894" s="803"/>
      <c r="S894" s="870"/>
      <c r="T894" s="870"/>
      <c r="U894" s="871"/>
      <c r="V894" s="870"/>
      <c r="W894" s="872"/>
      <c r="X894" s="803"/>
      <c r="Y894" s="803"/>
    </row>
    <row r="895" spans="1:25">
      <c r="A895" s="870"/>
      <c r="B895" s="803"/>
      <c r="C895" s="803"/>
      <c r="D895" s="803"/>
      <c r="E895" s="870"/>
      <c r="F895" s="870"/>
      <c r="G895" s="870"/>
      <c r="H895" s="870"/>
      <c r="I895" s="803"/>
      <c r="J895" s="803"/>
      <c r="K895" s="803"/>
      <c r="L895" s="870"/>
      <c r="M895" s="870"/>
      <c r="N895" s="870"/>
      <c r="O895" s="803"/>
      <c r="P895" s="803"/>
      <c r="Q895" s="803"/>
      <c r="R895" s="803"/>
      <c r="S895" s="870"/>
      <c r="T895" s="870"/>
      <c r="U895" s="871"/>
      <c r="V895" s="870"/>
      <c r="W895" s="872"/>
      <c r="X895" s="803"/>
      <c r="Y895" s="803"/>
    </row>
    <row r="896" spans="1:25">
      <c r="A896" s="870"/>
      <c r="B896" s="803"/>
      <c r="C896" s="803"/>
      <c r="D896" s="803"/>
      <c r="E896" s="870"/>
      <c r="F896" s="870"/>
      <c r="G896" s="870"/>
      <c r="H896" s="870"/>
      <c r="I896" s="803"/>
      <c r="J896" s="803"/>
      <c r="K896" s="803"/>
      <c r="L896" s="870"/>
      <c r="M896" s="870"/>
      <c r="N896" s="870"/>
      <c r="O896" s="803"/>
      <c r="P896" s="803"/>
      <c r="Q896" s="803"/>
      <c r="R896" s="803"/>
      <c r="S896" s="870"/>
      <c r="T896" s="870"/>
      <c r="U896" s="871"/>
      <c r="V896" s="870"/>
      <c r="W896" s="872"/>
      <c r="X896" s="803"/>
      <c r="Y896" s="803"/>
    </row>
    <row r="897" spans="1:25">
      <c r="A897" s="870"/>
      <c r="B897" s="803"/>
      <c r="C897" s="803"/>
      <c r="D897" s="803"/>
      <c r="E897" s="870"/>
      <c r="F897" s="870"/>
      <c r="G897" s="870"/>
      <c r="H897" s="870"/>
      <c r="I897" s="803"/>
      <c r="J897" s="803"/>
      <c r="K897" s="803"/>
      <c r="L897" s="870"/>
      <c r="M897" s="870"/>
      <c r="N897" s="870"/>
      <c r="O897" s="803"/>
      <c r="P897" s="803"/>
      <c r="Q897" s="803"/>
      <c r="R897" s="803"/>
      <c r="S897" s="870"/>
      <c r="T897" s="870"/>
      <c r="U897" s="871"/>
      <c r="V897" s="870"/>
      <c r="W897" s="872"/>
      <c r="X897" s="803"/>
      <c r="Y897" s="803"/>
    </row>
    <row r="898" spans="1:25">
      <c r="A898" s="870"/>
      <c r="B898" s="803"/>
      <c r="C898" s="803"/>
      <c r="D898" s="803"/>
      <c r="E898" s="870"/>
      <c r="F898" s="870"/>
      <c r="G898" s="870"/>
      <c r="H898" s="870"/>
      <c r="I898" s="803"/>
      <c r="J898" s="803"/>
      <c r="K898" s="803"/>
      <c r="L898" s="870"/>
      <c r="M898" s="870"/>
      <c r="N898" s="870"/>
      <c r="O898" s="803"/>
      <c r="P898" s="803"/>
      <c r="Q898" s="803"/>
      <c r="R898" s="803"/>
      <c r="S898" s="870"/>
      <c r="T898" s="870"/>
      <c r="U898" s="871"/>
      <c r="V898" s="870"/>
      <c r="W898" s="872"/>
      <c r="X898" s="803"/>
      <c r="Y898" s="803"/>
    </row>
    <row r="899" spans="1:25">
      <c r="A899" s="870"/>
      <c r="B899" s="803"/>
      <c r="C899" s="803"/>
      <c r="D899" s="803"/>
      <c r="E899" s="870"/>
      <c r="F899" s="870"/>
      <c r="G899" s="870"/>
      <c r="H899" s="870"/>
      <c r="I899" s="803"/>
      <c r="J899" s="803"/>
      <c r="K899" s="803"/>
      <c r="L899" s="870"/>
      <c r="M899" s="870"/>
      <c r="N899" s="870"/>
      <c r="O899" s="803"/>
      <c r="P899" s="803"/>
      <c r="Q899" s="803"/>
      <c r="R899" s="803"/>
      <c r="S899" s="870"/>
      <c r="T899" s="870"/>
      <c r="U899" s="871"/>
      <c r="V899" s="870"/>
      <c r="W899" s="872"/>
      <c r="X899" s="803"/>
      <c r="Y899" s="803"/>
    </row>
    <row r="900" spans="1:25">
      <c r="A900" s="870"/>
      <c r="B900" s="803"/>
      <c r="C900" s="803"/>
      <c r="D900" s="803"/>
      <c r="E900" s="870"/>
      <c r="F900" s="870"/>
      <c r="G900" s="870"/>
      <c r="H900" s="870"/>
      <c r="I900" s="803"/>
      <c r="J900" s="803"/>
      <c r="K900" s="803"/>
      <c r="L900" s="870"/>
      <c r="M900" s="870"/>
      <c r="N900" s="870"/>
      <c r="O900" s="803"/>
      <c r="P900" s="803"/>
      <c r="Q900" s="803"/>
      <c r="R900" s="803"/>
      <c r="S900" s="870"/>
      <c r="T900" s="870"/>
      <c r="U900" s="871"/>
      <c r="V900" s="870"/>
      <c r="W900" s="872"/>
      <c r="X900" s="803"/>
      <c r="Y900" s="803"/>
    </row>
    <row r="901" spans="1:25">
      <c r="A901" s="870"/>
      <c r="B901" s="803"/>
      <c r="C901" s="803"/>
      <c r="D901" s="803"/>
      <c r="E901" s="870"/>
      <c r="F901" s="870"/>
      <c r="G901" s="870"/>
      <c r="H901" s="870"/>
      <c r="I901" s="803"/>
      <c r="J901" s="803"/>
      <c r="K901" s="803"/>
      <c r="L901" s="870"/>
      <c r="M901" s="870"/>
      <c r="N901" s="870"/>
      <c r="O901" s="803"/>
      <c r="P901" s="803"/>
      <c r="Q901" s="803"/>
      <c r="R901" s="803"/>
      <c r="S901" s="870"/>
      <c r="T901" s="870"/>
      <c r="U901" s="871"/>
      <c r="V901" s="870"/>
      <c r="W901" s="872"/>
      <c r="X901" s="803"/>
      <c r="Y901" s="803"/>
    </row>
    <row r="902" spans="1:25">
      <c r="A902" s="870"/>
      <c r="B902" s="803"/>
      <c r="C902" s="803"/>
      <c r="D902" s="803"/>
      <c r="E902" s="870"/>
      <c r="F902" s="870"/>
      <c r="G902" s="870"/>
      <c r="H902" s="870"/>
      <c r="I902" s="803"/>
      <c r="J902" s="803"/>
      <c r="K902" s="803"/>
      <c r="L902" s="870"/>
      <c r="M902" s="870"/>
      <c r="N902" s="870"/>
      <c r="O902" s="803"/>
      <c r="P902" s="803"/>
      <c r="Q902" s="803"/>
      <c r="R902" s="803"/>
      <c r="S902" s="870"/>
      <c r="T902" s="870"/>
      <c r="U902" s="871"/>
      <c r="V902" s="870"/>
      <c r="W902" s="872"/>
      <c r="X902" s="803"/>
      <c r="Y902" s="803"/>
    </row>
    <row r="903" spans="1:25">
      <c r="A903" s="870"/>
      <c r="B903" s="803"/>
      <c r="C903" s="803"/>
      <c r="D903" s="803"/>
      <c r="E903" s="870"/>
      <c r="F903" s="870"/>
      <c r="G903" s="870"/>
      <c r="H903" s="870"/>
      <c r="I903" s="803"/>
      <c r="J903" s="803"/>
      <c r="K903" s="803"/>
      <c r="L903" s="870"/>
      <c r="M903" s="870"/>
      <c r="N903" s="870"/>
      <c r="O903" s="803"/>
      <c r="P903" s="803"/>
      <c r="Q903" s="803"/>
      <c r="R903" s="803"/>
      <c r="S903" s="870"/>
      <c r="T903" s="870"/>
      <c r="U903" s="871"/>
      <c r="V903" s="870"/>
      <c r="W903" s="872"/>
      <c r="X903" s="803"/>
      <c r="Y903" s="803"/>
    </row>
    <row r="904" spans="1:25">
      <c r="A904" s="870"/>
      <c r="B904" s="803"/>
      <c r="C904" s="803"/>
      <c r="D904" s="803"/>
      <c r="E904" s="870"/>
      <c r="F904" s="870"/>
      <c r="G904" s="870"/>
      <c r="H904" s="870"/>
      <c r="I904" s="803"/>
      <c r="J904" s="803"/>
      <c r="K904" s="803"/>
      <c r="L904" s="870"/>
      <c r="M904" s="870"/>
      <c r="N904" s="870"/>
      <c r="O904" s="803"/>
      <c r="P904" s="803"/>
      <c r="Q904" s="803"/>
      <c r="R904" s="803"/>
      <c r="S904" s="870"/>
      <c r="T904" s="870"/>
      <c r="U904" s="871"/>
      <c r="V904" s="870"/>
      <c r="W904" s="872"/>
      <c r="X904" s="803"/>
      <c r="Y904" s="803"/>
    </row>
    <row r="905" spans="1:25">
      <c r="A905" s="870"/>
      <c r="B905" s="803"/>
      <c r="C905" s="803"/>
      <c r="D905" s="803"/>
      <c r="E905" s="870"/>
      <c r="F905" s="870"/>
      <c r="G905" s="870"/>
      <c r="H905" s="870"/>
      <c r="I905" s="803"/>
      <c r="J905" s="803"/>
      <c r="K905" s="803"/>
      <c r="L905" s="870"/>
      <c r="M905" s="870"/>
      <c r="N905" s="870"/>
      <c r="O905" s="803"/>
      <c r="P905" s="803"/>
      <c r="Q905" s="803"/>
      <c r="R905" s="803"/>
      <c r="S905" s="870"/>
      <c r="T905" s="870"/>
      <c r="U905" s="871"/>
      <c r="V905" s="870"/>
      <c r="W905" s="872"/>
      <c r="X905" s="803"/>
      <c r="Y905" s="803"/>
    </row>
    <row r="906" spans="1:25">
      <c r="A906" s="870"/>
      <c r="B906" s="803"/>
      <c r="C906" s="803"/>
      <c r="D906" s="803"/>
      <c r="E906" s="870"/>
      <c r="F906" s="870"/>
      <c r="G906" s="870"/>
      <c r="H906" s="870"/>
      <c r="I906" s="803"/>
      <c r="J906" s="803"/>
      <c r="K906" s="803"/>
      <c r="L906" s="870"/>
      <c r="M906" s="870"/>
      <c r="N906" s="870"/>
      <c r="O906" s="803"/>
      <c r="P906" s="803"/>
      <c r="Q906" s="803"/>
      <c r="R906" s="803"/>
      <c r="S906" s="870"/>
      <c r="T906" s="870"/>
      <c r="U906" s="871"/>
      <c r="V906" s="870"/>
      <c r="W906" s="872"/>
      <c r="X906" s="803"/>
      <c r="Y906" s="803"/>
    </row>
    <row r="907" spans="1:25">
      <c r="A907" s="870"/>
      <c r="B907" s="803"/>
      <c r="C907" s="803"/>
      <c r="D907" s="803"/>
      <c r="E907" s="870"/>
      <c r="F907" s="870"/>
      <c r="G907" s="870"/>
      <c r="H907" s="870"/>
      <c r="I907" s="803"/>
      <c r="J907" s="803"/>
      <c r="K907" s="803"/>
      <c r="L907" s="870"/>
      <c r="M907" s="870"/>
      <c r="N907" s="870"/>
      <c r="O907" s="803"/>
      <c r="P907" s="803"/>
      <c r="Q907" s="803"/>
      <c r="R907" s="803"/>
      <c r="S907" s="870"/>
      <c r="T907" s="870"/>
      <c r="U907" s="871"/>
      <c r="V907" s="870"/>
      <c r="W907" s="872"/>
      <c r="X907" s="803"/>
      <c r="Y907" s="803"/>
    </row>
    <row r="908" spans="1:25">
      <c r="A908" s="870"/>
      <c r="B908" s="803"/>
      <c r="C908" s="803"/>
      <c r="D908" s="803"/>
      <c r="E908" s="870"/>
      <c r="F908" s="870"/>
      <c r="G908" s="870"/>
      <c r="H908" s="870"/>
      <c r="I908" s="803"/>
      <c r="J908" s="803"/>
      <c r="K908" s="803"/>
      <c r="L908" s="870"/>
      <c r="M908" s="870"/>
      <c r="N908" s="870"/>
      <c r="O908" s="803"/>
      <c r="P908" s="803"/>
      <c r="Q908" s="803"/>
      <c r="R908" s="803"/>
      <c r="S908" s="870"/>
      <c r="T908" s="870"/>
      <c r="U908" s="871"/>
      <c r="V908" s="870"/>
      <c r="W908" s="872"/>
      <c r="X908" s="803"/>
      <c r="Y908" s="803"/>
    </row>
    <row r="909" spans="1:25">
      <c r="A909" s="870"/>
      <c r="B909" s="803"/>
      <c r="C909" s="803"/>
      <c r="D909" s="803"/>
      <c r="E909" s="870"/>
      <c r="F909" s="870"/>
      <c r="G909" s="870"/>
      <c r="H909" s="870"/>
      <c r="I909" s="803"/>
      <c r="J909" s="803"/>
      <c r="K909" s="803"/>
      <c r="L909" s="870"/>
      <c r="M909" s="870"/>
      <c r="N909" s="870"/>
      <c r="O909" s="803"/>
      <c r="P909" s="803"/>
      <c r="Q909" s="803"/>
      <c r="R909" s="803"/>
      <c r="S909" s="870"/>
      <c r="T909" s="870"/>
      <c r="U909" s="871"/>
      <c r="V909" s="870"/>
      <c r="W909" s="872"/>
      <c r="X909" s="803"/>
      <c r="Y909" s="803"/>
    </row>
    <row r="910" spans="1:25">
      <c r="A910" s="870"/>
      <c r="B910" s="803"/>
      <c r="C910" s="803"/>
      <c r="D910" s="803"/>
      <c r="E910" s="870"/>
      <c r="F910" s="870"/>
      <c r="G910" s="870"/>
      <c r="H910" s="870"/>
      <c r="I910" s="803"/>
      <c r="J910" s="803"/>
      <c r="K910" s="803"/>
      <c r="L910" s="870"/>
      <c r="M910" s="870"/>
      <c r="N910" s="870"/>
      <c r="O910" s="803"/>
      <c r="P910" s="803"/>
      <c r="Q910" s="803"/>
      <c r="R910" s="803"/>
      <c r="S910" s="870"/>
      <c r="T910" s="870"/>
      <c r="U910" s="871"/>
      <c r="V910" s="870"/>
      <c r="W910" s="872"/>
      <c r="X910" s="803"/>
      <c r="Y910" s="803"/>
    </row>
    <row r="911" spans="1:25">
      <c r="A911" s="870"/>
      <c r="B911" s="803"/>
      <c r="C911" s="803"/>
      <c r="D911" s="803"/>
      <c r="E911" s="870"/>
      <c r="F911" s="870"/>
      <c r="G911" s="870"/>
      <c r="H911" s="870"/>
      <c r="I911" s="803"/>
      <c r="J911" s="803"/>
      <c r="K911" s="803"/>
      <c r="L911" s="870"/>
      <c r="M911" s="870"/>
      <c r="N911" s="870"/>
      <c r="O911" s="803"/>
      <c r="P911" s="803"/>
      <c r="Q911" s="803"/>
      <c r="R911" s="803"/>
      <c r="S911" s="870"/>
      <c r="T911" s="870"/>
      <c r="U911" s="871"/>
      <c r="V911" s="870"/>
      <c r="W911" s="872"/>
      <c r="X911" s="803"/>
      <c r="Y911" s="803"/>
    </row>
    <row r="912" spans="1:25">
      <c r="A912" s="870"/>
      <c r="B912" s="803"/>
      <c r="C912" s="803"/>
      <c r="D912" s="803"/>
      <c r="E912" s="870"/>
      <c r="F912" s="870"/>
      <c r="G912" s="870"/>
      <c r="H912" s="870"/>
      <c r="I912" s="803"/>
      <c r="J912" s="803"/>
      <c r="K912" s="803"/>
      <c r="L912" s="870"/>
      <c r="M912" s="870"/>
      <c r="N912" s="870"/>
      <c r="O912" s="803"/>
      <c r="P912" s="803"/>
      <c r="Q912" s="803"/>
      <c r="R912" s="803"/>
      <c r="S912" s="870"/>
      <c r="T912" s="870"/>
      <c r="U912" s="871"/>
      <c r="V912" s="870"/>
      <c r="W912" s="872"/>
      <c r="X912" s="803"/>
      <c r="Y912" s="803"/>
    </row>
    <row r="913" spans="1:25">
      <c r="A913" s="870"/>
      <c r="B913" s="803"/>
      <c r="C913" s="803"/>
      <c r="D913" s="803"/>
      <c r="E913" s="870"/>
      <c r="F913" s="870"/>
      <c r="G913" s="870"/>
      <c r="H913" s="870"/>
      <c r="I913" s="803"/>
      <c r="J913" s="803"/>
      <c r="K913" s="803"/>
      <c r="L913" s="870"/>
      <c r="M913" s="870"/>
      <c r="N913" s="870"/>
      <c r="O913" s="803"/>
      <c r="P913" s="803"/>
      <c r="Q913" s="803"/>
      <c r="R913" s="803"/>
      <c r="S913" s="870"/>
      <c r="T913" s="870"/>
      <c r="U913" s="871"/>
      <c r="V913" s="870"/>
      <c r="W913" s="872"/>
      <c r="X913" s="803"/>
      <c r="Y913" s="803"/>
    </row>
    <row r="914" spans="1:25">
      <c r="A914" s="870"/>
      <c r="B914" s="803"/>
      <c r="C914" s="803"/>
      <c r="D914" s="803"/>
      <c r="E914" s="870"/>
      <c r="F914" s="870"/>
      <c r="G914" s="870"/>
      <c r="H914" s="870"/>
      <c r="I914" s="803"/>
      <c r="J914" s="803"/>
      <c r="K914" s="803"/>
      <c r="L914" s="870"/>
      <c r="M914" s="870"/>
      <c r="N914" s="870"/>
      <c r="O914" s="803"/>
      <c r="P914" s="803"/>
      <c r="Q914" s="803"/>
      <c r="R914" s="803"/>
      <c r="S914" s="870"/>
      <c r="T914" s="870"/>
      <c r="U914" s="871"/>
      <c r="V914" s="870"/>
      <c r="W914" s="872"/>
      <c r="X914" s="803"/>
      <c r="Y914" s="803"/>
    </row>
    <row r="915" spans="1:25">
      <c r="A915" s="870"/>
      <c r="B915" s="803"/>
      <c r="C915" s="803"/>
      <c r="D915" s="803"/>
      <c r="E915" s="870"/>
      <c r="F915" s="870"/>
      <c r="G915" s="870"/>
      <c r="H915" s="870"/>
      <c r="I915" s="803"/>
      <c r="J915" s="803"/>
      <c r="K915" s="803"/>
      <c r="L915" s="870"/>
      <c r="M915" s="870"/>
      <c r="N915" s="870"/>
      <c r="O915" s="803"/>
      <c r="P915" s="803"/>
      <c r="Q915" s="803"/>
      <c r="R915" s="803"/>
      <c r="S915" s="870"/>
      <c r="T915" s="870"/>
      <c r="U915" s="871"/>
      <c r="V915" s="870"/>
      <c r="W915" s="872"/>
      <c r="X915" s="803"/>
      <c r="Y915" s="803"/>
    </row>
    <row r="916" spans="1:25">
      <c r="A916" s="870"/>
      <c r="B916" s="803"/>
      <c r="C916" s="803"/>
      <c r="D916" s="803"/>
      <c r="E916" s="870"/>
      <c r="F916" s="870"/>
      <c r="G916" s="870"/>
      <c r="H916" s="870"/>
      <c r="I916" s="803"/>
      <c r="J916" s="803"/>
      <c r="K916" s="803"/>
      <c r="L916" s="870"/>
      <c r="M916" s="870"/>
      <c r="N916" s="870"/>
      <c r="O916" s="803"/>
      <c r="P916" s="803"/>
      <c r="Q916" s="803"/>
      <c r="R916" s="803"/>
      <c r="S916" s="870"/>
      <c r="T916" s="870"/>
      <c r="U916" s="871"/>
      <c r="V916" s="870"/>
      <c r="W916" s="872"/>
      <c r="X916" s="803"/>
      <c r="Y916" s="803"/>
    </row>
    <row r="917" spans="1:25">
      <c r="A917" s="870"/>
      <c r="B917" s="803"/>
      <c r="C917" s="803"/>
      <c r="D917" s="803"/>
      <c r="E917" s="870"/>
      <c r="F917" s="870"/>
      <c r="G917" s="870"/>
      <c r="H917" s="870"/>
      <c r="I917" s="803"/>
      <c r="J917" s="803"/>
      <c r="K917" s="803"/>
      <c r="L917" s="870"/>
      <c r="M917" s="870"/>
      <c r="N917" s="870"/>
      <c r="O917" s="803"/>
      <c r="P917" s="803"/>
      <c r="Q917" s="803"/>
      <c r="R917" s="803"/>
      <c r="S917" s="870"/>
      <c r="T917" s="870"/>
      <c r="U917" s="871"/>
      <c r="V917" s="870"/>
      <c r="W917" s="872"/>
      <c r="X917" s="803"/>
      <c r="Y917" s="803"/>
    </row>
    <row r="918" spans="1:25">
      <c r="A918" s="870"/>
      <c r="B918" s="803"/>
      <c r="C918" s="803"/>
      <c r="D918" s="803"/>
      <c r="E918" s="870"/>
      <c r="F918" s="870"/>
      <c r="G918" s="870"/>
      <c r="H918" s="870"/>
      <c r="I918" s="803"/>
      <c r="J918" s="803"/>
      <c r="K918" s="803"/>
      <c r="L918" s="870"/>
      <c r="M918" s="870"/>
      <c r="N918" s="870"/>
      <c r="O918" s="803"/>
      <c r="P918" s="803"/>
      <c r="Q918" s="803"/>
      <c r="R918" s="803"/>
      <c r="S918" s="870"/>
      <c r="T918" s="870"/>
      <c r="U918" s="871"/>
      <c r="V918" s="870"/>
      <c r="W918" s="872"/>
      <c r="X918" s="803"/>
      <c r="Y918" s="803"/>
    </row>
    <row r="919" spans="1:25">
      <c r="A919" s="870"/>
      <c r="B919" s="803"/>
      <c r="C919" s="803"/>
      <c r="D919" s="803"/>
      <c r="E919" s="870"/>
      <c r="F919" s="870"/>
      <c r="G919" s="870"/>
      <c r="H919" s="870"/>
      <c r="I919" s="803"/>
      <c r="J919" s="803"/>
      <c r="K919" s="803"/>
      <c r="L919" s="870"/>
      <c r="M919" s="870"/>
      <c r="N919" s="870"/>
      <c r="O919" s="803"/>
      <c r="P919" s="803"/>
      <c r="Q919" s="803"/>
      <c r="R919" s="803"/>
      <c r="S919" s="870"/>
      <c r="T919" s="870"/>
      <c r="U919" s="871"/>
      <c r="V919" s="870"/>
      <c r="W919" s="872"/>
      <c r="X919" s="803"/>
      <c r="Y919" s="803"/>
    </row>
    <row r="920" spans="1:25">
      <c r="A920" s="870"/>
      <c r="B920" s="803"/>
      <c r="C920" s="803"/>
      <c r="D920" s="803"/>
      <c r="E920" s="870"/>
      <c r="F920" s="870"/>
      <c r="G920" s="870"/>
      <c r="H920" s="870"/>
      <c r="I920" s="803"/>
      <c r="J920" s="803"/>
      <c r="K920" s="803"/>
      <c r="L920" s="870"/>
      <c r="M920" s="870"/>
      <c r="N920" s="870"/>
      <c r="O920" s="803"/>
      <c r="P920" s="803"/>
      <c r="Q920" s="803"/>
      <c r="R920" s="803"/>
      <c r="S920" s="870"/>
      <c r="T920" s="870"/>
      <c r="U920" s="871"/>
      <c r="V920" s="870"/>
      <c r="W920" s="872"/>
      <c r="X920" s="803"/>
      <c r="Y920" s="803"/>
    </row>
    <row r="921" spans="1:25">
      <c r="A921" s="870"/>
      <c r="B921" s="803"/>
      <c r="C921" s="803"/>
      <c r="D921" s="803"/>
      <c r="E921" s="870"/>
      <c r="F921" s="870"/>
      <c r="G921" s="870"/>
      <c r="H921" s="870"/>
      <c r="I921" s="803"/>
      <c r="J921" s="803"/>
      <c r="K921" s="803"/>
      <c r="L921" s="870"/>
      <c r="M921" s="870"/>
      <c r="N921" s="870"/>
      <c r="O921" s="803"/>
      <c r="P921" s="803"/>
      <c r="Q921" s="803"/>
      <c r="R921" s="803"/>
      <c r="S921" s="870"/>
      <c r="T921" s="870"/>
      <c r="U921" s="871"/>
      <c r="V921" s="870"/>
      <c r="W921" s="872"/>
      <c r="X921" s="803"/>
      <c r="Y921" s="803"/>
    </row>
    <row r="922" spans="1:25">
      <c r="A922" s="870"/>
      <c r="B922" s="803"/>
      <c r="C922" s="803"/>
      <c r="D922" s="803"/>
      <c r="E922" s="870"/>
      <c r="F922" s="870"/>
      <c r="G922" s="870"/>
      <c r="H922" s="870"/>
      <c r="I922" s="803"/>
      <c r="J922" s="803"/>
      <c r="K922" s="803"/>
      <c r="L922" s="870"/>
      <c r="M922" s="870"/>
      <c r="N922" s="870"/>
      <c r="O922" s="803"/>
      <c r="P922" s="803"/>
      <c r="Q922" s="803"/>
      <c r="R922" s="803"/>
      <c r="S922" s="870"/>
      <c r="T922" s="870"/>
      <c r="U922" s="871"/>
      <c r="V922" s="870"/>
      <c r="W922" s="872"/>
      <c r="X922" s="803"/>
      <c r="Y922" s="803"/>
    </row>
    <row r="923" spans="1:25">
      <c r="A923" s="870"/>
      <c r="B923" s="803"/>
      <c r="C923" s="803"/>
      <c r="D923" s="803"/>
      <c r="E923" s="870"/>
      <c r="F923" s="870"/>
      <c r="G923" s="870"/>
      <c r="H923" s="870"/>
      <c r="I923" s="803"/>
      <c r="J923" s="803"/>
      <c r="K923" s="803"/>
      <c r="L923" s="870"/>
      <c r="M923" s="870"/>
      <c r="N923" s="870"/>
      <c r="O923" s="803"/>
      <c r="P923" s="803"/>
      <c r="Q923" s="803"/>
      <c r="R923" s="803"/>
      <c r="S923" s="870"/>
      <c r="T923" s="870"/>
      <c r="U923" s="871"/>
      <c r="V923" s="870"/>
      <c r="W923" s="872"/>
      <c r="X923" s="803"/>
      <c r="Y923" s="803"/>
    </row>
    <row r="924" spans="1:25">
      <c r="A924" s="870"/>
      <c r="B924" s="803"/>
      <c r="C924" s="803"/>
      <c r="D924" s="803"/>
      <c r="E924" s="870"/>
      <c r="F924" s="870"/>
      <c r="G924" s="870"/>
      <c r="H924" s="870"/>
      <c r="I924" s="803"/>
      <c r="J924" s="803"/>
      <c r="K924" s="803"/>
      <c r="L924" s="870"/>
      <c r="M924" s="870"/>
      <c r="N924" s="870"/>
      <c r="O924" s="803"/>
      <c r="P924" s="803"/>
      <c r="Q924" s="803"/>
      <c r="R924" s="803"/>
      <c r="S924" s="870"/>
      <c r="T924" s="870"/>
      <c r="U924" s="871"/>
      <c r="V924" s="870"/>
      <c r="W924" s="872"/>
      <c r="X924" s="803"/>
      <c r="Y924" s="803"/>
    </row>
    <row r="925" spans="1:25">
      <c r="A925" s="870"/>
      <c r="B925" s="803"/>
      <c r="C925" s="803"/>
      <c r="D925" s="803"/>
      <c r="E925" s="870"/>
      <c r="F925" s="870"/>
      <c r="G925" s="870"/>
      <c r="H925" s="870"/>
      <c r="I925" s="803"/>
      <c r="J925" s="803"/>
      <c r="K925" s="803"/>
      <c r="L925" s="870"/>
      <c r="M925" s="870"/>
      <c r="N925" s="870"/>
      <c r="O925" s="803"/>
      <c r="P925" s="803"/>
      <c r="Q925" s="803"/>
      <c r="R925" s="803"/>
      <c r="S925" s="870"/>
      <c r="T925" s="870"/>
      <c r="U925" s="871"/>
      <c r="V925" s="870"/>
      <c r="W925" s="872"/>
      <c r="X925" s="803"/>
      <c r="Y925" s="803"/>
    </row>
    <row r="926" spans="1:25">
      <c r="A926" s="870"/>
      <c r="B926" s="803"/>
      <c r="C926" s="803"/>
      <c r="D926" s="803"/>
      <c r="E926" s="870"/>
      <c r="F926" s="870"/>
      <c r="G926" s="870"/>
      <c r="H926" s="870"/>
      <c r="I926" s="803"/>
      <c r="J926" s="803"/>
      <c r="K926" s="803"/>
      <c r="L926" s="870"/>
      <c r="M926" s="870"/>
      <c r="N926" s="870"/>
      <c r="O926" s="803"/>
      <c r="P926" s="803"/>
      <c r="Q926" s="803"/>
      <c r="R926" s="803"/>
      <c r="S926" s="870"/>
      <c r="T926" s="870"/>
      <c r="U926" s="871"/>
      <c r="V926" s="870"/>
      <c r="W926" s="872"/>
      <c r="X926" s="803"/>
      <c r="Y926" s="803"/>
    </row>
    <row r="927" spans="1:25">
      <c r="A927" s="870"/>
      <c r="B927" s="803"/>
      <c r="C927" s="803"/>
      <c r="D927" s="803"/>
      <c r="E927" s="870"/>
      <c r="F927" s="870"/>
      <c r="G927" s="870"/>
      <c r="H927" s="870"/>
      <c r="I927" s="803"/>
      <c r="J927" s="803"/>
      <c r="K927" s="803"/>
      <c r="L927" s="870"/>
      <c r="M927" s="870"/>
      <c r="N927" s="870"/>
      <c r="O927" s="803"/>
      <c r="P927" s="803"/>
      <c r="Q927" s="803"/>
      <c r="R927" s="803"/>
      <c r="S927" s="870"/>
      <c r="T927" s="870"/>
      <c r="U927" s="871"/>
      <c r="V927" s="870"/>
      <c r="W927" s="872"/>
      <c r="X927" s="803"/>
      <c r="Y927" s="803"/>
    </row>
    <row r="928" spans="1:25">
      <c r="A928" s="870"/>
      <c r="B928" s="803"/>
      <c r="C928" s="803"/>
      <c r="D928" s="803"/>
      <c r="E928" s="870"/>
      <c r="F928" s="870"/>
      <c r="G928" s="870"/>
      <c r="H928" s="870"/>
      <c r="I928" s="803"/>
      <c r="J928" s="803"/>
      <c r="K928" s="803"/>
      <c r="L928" s="870"/>
      <c r="M928" s="870"/>
      <c r="N928" s="870"/>
      <c r="O928" s="803"/>
      <c r="P928" s="803"/>
      <c r="Q928" s="803"/>
      <c r="R928" s="803"/>
      <c r="S928" s="870"/>
      <c r="T928" s="870"/>
      <c r="U928" s="871"/>
      <c r="V928" s="870"/>
      <c r="W928" s="872"/>
      <c r="X928" s="803"/>
      <c r="Y928" s="803"/>
    </row>
    <row r="929" spans="1:25">
      <c r="A929" s="870"/>
      <c r="B929" s="803"/>
      <c r="C929" s="803"/>
      <c r="D929" s="803"/>
      <c r="E929" s="870"/>
      <c r="F929" s="870"/>
      <c r="G929" s="870"/>
      <c r="H929" s="870"/>
      <c r="I929" s="803"/>
      <c r="J929" s="803"/>
      <c r="K929" s="803"/>
      <c r="L929" s="870"/>
      <c r="M929" s="870"/>
      <c r="N929" s="870"/>
      <c r="O929" s="803"/>
      <c r="P929" s="803"/>
      <c r="Q929" s="803"/>
      <c r="R929" s="803"/>
      <c r="S929" s="870"/>
      <c r="T929" s="870"/>
      <c r="U929" s="871"/>
      <c r="V929" s="870"/>
      <c r="W929" s="872"/>
      <c r="X929" s="803"/>
      <c r="Y929" s="803"/>
    </row>
    <row r="930" spans="1:25">
      <c r="A930" s="870"/>
      <c r="B930" s="803"/>
      <c r="C930" s="803"/>
      <c r="D930" s="803"/>
      <c r="E930" s="870"/>
      <c r="F930" s="870"/>
      <c r="G930" s="870"/>
      <c r="H930" s="870"/>
      <c r="I930" s="803"/>
      <c r="J930" s="803"/>
      <c r="K930" s="803"/>
      <c r="L930" s="870"/>
      <c r="M930" s="870"/>
      <c r="N930" s="870"/>
      <c r="O930" s="803"/>
      <c r="P930" s="803"/>
      <c r="Q930" s="803"/>
      <c r="R930" s="803"/>
      <c r="S930" s="870"/>
      <c r="T930" s="870"/>
      <c r="U930" s="871"/>
      <c r="V930" s="870"/>
      <c r="W930" s="872"/>
      <c r="X930" s="803"/>
      <c r="Y930" s="803"/>
    </row>
    <row r="931" spans="1:25">
      <c r="A931" s="870"/>
      <c r="B931" s="803"/>
      <c r="C931" s="803"/>
      <c r="D931" s="803"/>
      <c r="E931" s="870"/>
      <c r="F931" s="870"/>
      <c r="G931" s="870"/>
      <c r="H931" s="870"/>
      <c r="I931" s="803"/>
      <c r="J931" s="803"/>
      <c r="K931" s="803"/>
      <c r="L931" s="870"/>
      <c r="M931" s="870"/>
      <c r="N931" s="870"/>
      <c r="O931" s="803"/>
      <c r="P931" s="803"/>
      <c r="Q931" s="803"/>
      <c r="R931" s="803"/>
      <c r="S931" s="870"/>
      <c r="T931" s="870"/>
      <c r="U931" s="871"/>
      <c r="V931" s="870"/>
      <c r="W931" s="872"/>
      <c r="X931" s="803"/>
      <c r="Y931" s="803"/>
    </row>
    <row r="932" spans="1:25">
      <c r="A932" s="870"/>
      <c r="B932" s="803"/>
      <c r="C932" s="803"/>
      <c r="D932" s="803"/>
      <c r="E932" s="870"/>
      <c r="F932" s="870"/>
      <c r="G932" s="870"/>
      <c r="H932" s="870"/>
      <c r="I932" s="803"/>
      <c r="J932" s="803"/>
      <c r="K932" s="803"/>
      <c r="L932" s="870"/>
      <c r="M932" s="870"/>
      <c r="N932" s="870"/>
      <c r="O932" s="803"/>
      <c r="P932" s="803"/>
      <c r="Q932" s="803"/>
      <c r="R932" s="803"/>
      <c r="S932" s="870"/>
      <c r="T932" s="870"/>
      <c r="U932" s="871"/>
      <c r="V932" s="870"/>
      <c r="W932" s="872"/>
      <c r="X932" s="803"/>
      <c r="Y932" s="803"/>
    </row>
    <row r="933" spans="1:25">
      <c r="A933" s="870"/>
      <c r="B933" s="803"/>
      <c r="C933" s="803"/>
      <c r="D933" s="803"/>
      <c r="E933" s="870"/>
      <c r="F933" s="870"/>
      <c r="G933" s="870"/>
      <c r="H933" s="870"/>
      <c r="I933" s="803"/>
      <c r="J933" s="803"/>
      <c r="K933" s="803"/>
      <c r="L933" s="870"/>
      <c r="M933" s="870"/>
      <c r="N933" s="870"/>
      <c r="O933" s="803"/>
      <c r="P933" s="803"/>
      <c r="Q933" s="803"/>
      <c r="R933" s="803"/>
      <c r="S933" s="870"/>
      <c r="T933" s="870"/>
      <c r="U933" s="871"/>
      <c r="V933" s="870"/>
      <c r="W933" s="872"/>
      <c r="X933" s="803"/>
      <c r="Y933" s="803"/>
    </row>
    <row r="934" spans="1:25">
      <c r="A934" s="870"/>
      <c r="B934" s="803"/>
      <c r="C934" s="803"/>
      <c r="D934" s="803"/>
      <c r="E934" s="870"/>
      <c r="F934" s="870"/>
      <c r="G934" s="870"/>
      <c r="H934" s="870"/>
      <c r="I934" s="803"/>
      <c r="J934" s="803"/>
      <c r="K934" s="803"/>
      <c r="L934" s="870"/>
      <c r="M934" s="870"/>
      <c r="N934" s="870"/>
      <c r="O934" s="803"/>
      <c r="P934" s="803"/>
      <c r="Q934" s="803"/>
      <c r="R934" s="803"/>
      <c r="S934" s="870"/>
      <c r="T934" s="870"/>
      <c r="U934" s="871"/>
      <c r="V934" s="870"/>
      <c r="W934" s="872"/>
      <c r="X934" s="803"/>
      <c r="Y934" s="803"/>
    </row>
    <row r="935" spans="1:25">
      <c r="A935" s="870"/>
      <c r="B935" s="803"/>
      <c r="C935" s="803"/>
      <c r="D935" s="803"/>
      <c r="E935" s="870"/>
      <c r="F935" s="870"/>
      <c r="G935" s="870"/>
      <c r="H935" s="870"/>
      <c r="I935" s="803"/>
      <c r="J935" s="803"/>
      <c r="K935" s="803"/>
      <c r="L935" s="870"/>
      <c r="M935" s="870"/>
      <c r="N935" s="870"/>
      <c r="O935" s="803"/>
      <c r="P935" s="803"/>
      <c r="Q935" s="803"/>
      <c r="R935" s="803"/>
      <c r="S935" s="870"/>
      <c r="T935" s="870"/>
      <c r="U935" s="871"/>
      <c r="V935" s="870"/>
      <c r="W935" s="872"/>
      <c r="X935" s="803"/>
      <c r="Y935" s="803"/>
    </row>
    <row r="936" spans="1:25">
      <c r="A936" s="870"/>
      <c r="B936" s="803"/>
      <c r="C936" s="803"/>
      <c r="D936" s="803"/>
      <c r="E936" s="870"/>
      <c r="F936" s="870"/>
      <c r="G936" s="870"/>
      <c r="H936" s="870"/>
      <c r="I936" s="803"/>
      <c r="J936" s="803"/>
      <c r="K936" s="803"/>
      <c r="L936" s="870"/>
      <c r="M936" s="870"/>
      <c r="N936" s="870"/>
      <c r="O936" s="803"/>
      <c r="P936" s="803"/>
      <c r="Q936" s="803"/>
      <c r="R936" s="803"/>
      <c r="S936" s="870"/>
      <c r="T936" s="870"/>
      <c r="U936" s="871"/>
      <c r="V936" s="870"/>
      <c r="W936" s="872"/>
      <c r="X936" s="803"/>
      <c r="Y936" s="803"/>
    </row>
    <row r="937" spans="1:25">
      <c r="A937" s="870"/>
      <c r="B937" s="803"/>
      <c r="C937" s="803"/>
      <c r="D937" s="803"/>
      <c r="E937" s="870"/>
      <c r="F937" s="870"/>
      <c r="G937" s="870"/>
      <c r="H937" s="870"/>
      <c r="I937" s="803"/>
      <c r="J937" s="803"/>
      <c r="K937" s="803"/>
      <c r="L937" s="870"/>
      <c r="M937" s="870"/>
      <c r="N937" s="870"/>
      <c r="O937" s="803"/>
      <c r="P937" s="803"/>
      <c r="Q937" s="803"/>
      <c r="R937" s="803"/>
      <c r="S937" s="870"/>
      <c r="T937" s="870"/>
      <c r="U937" s="871"/>
      <c r="V937" s="870"/>
      <c r="W937" s="872"/>
      <c r="X937" s="803"/>
      <c r="Y937" s="803"/>
    </row>
    <row r="938" spans="1:25">
      <c r="A938" s="870"/>
      <c r="B938" s="803"/>
      <c r="C938" s="803"/>
      <c r="D938" s="803"/>
      <c r="E938" s="870"/>
      <c r="F938" s="870"/>
      <c r="G938" s="870"/>
      <c r="H938" s="870"/>
      <c r="I938" s="803"/>
      <c r="J938" s="803"/>
      <c r="K938" s="803"/>
      <c r="L938" s="870"/>
      <c r="M938" s="870"/>
      <c r="N938" s="870"/>
      <c r="O938" s="803"/>
      <c r="P938" s="803"/>
      <c r="Q938" s="803"/>
      <c r="R938" s="803"/>
      <c r="S938" s="870"/>
      <c r="T938" s="870"/>
      <c r="U938" s="871"/>
      <c r="V938" s="870"/>
      <c r="W938" s="872"/>
      <c r="X938" s="803"/>
      <c r="Y938" s="803"/>
    </row>
    <row r="939" spans="1:25">
      <c r="A939" s="870"/>
      <c r="B939" s="803"/>
      <c r="C939" s="803"/>
      <c r="D939" s="803"/>
      <c r="E939" s="870"/>
      <c r="F939" s="870"/>
      <c r="G939" s="870"/>
      <c r="H939" s="870"/>
      <c r="I939" s="803"/>
      <c r="J939" s="803"/>
      <c r="K939" s="803"/>
      <c r="L939" s="870"/>
      <c r="M939" s="870"/>
      <c r="N939" s="870"/>
      <c r="O939" s="803"/>
      <c r="P939" s="803"/>
      <c r="Q939" s="803"/>
      <c r="R939" s="803"/>
      <c r="S939" s="870"/>
      <c r="T939" s="870"/>
      <c r="U939" s="871"/>
      <c r="V939" s="870"/>
      <c r="W939" s="872"/>
      <c r="X939" s="803"/>
      <c r="Y939" s="803"/>
    </row>
    <row r="940" spans="1:25">
      <c r="A940" s="870"/>
      <c r="B940" s="803"/>
      <c r="C940" s="803"/>
      <c r="D940" s="803"/>
      <c r="E940" s="870"/>
      <c r="F940" s="870"/>
      <c r="G940" s="870"/>
      <c r="H940" s="870"/>
      <c r="I940" s="803"/>
      <c r="J940" s="803"/>
      <c r="K940" s="803"/>
      <c r="L940" s="870"/>
      <c r="M940" s="870"/>
      <c r="N940" s="870"/>
      <c r="O940" s="803"/>
      <c r="P940" s="803"/>
      <c r="Q940" s="803"/>
      <c r="R940" s="803"/>
      <c r="S940" s="870"/>
      <c r="T940" s="870"/>
      <c r="U940" s="871"/>
      <c r="V940" s="870"/>
      <c r="W940" s="872"/>
      <c r="X940" s="803"/>
      <c r="Y940" s="803"/>
    </row>
    <row r="941" spans="1:25">
      <c r="A941" s="870"/>
      <c r="B941" s="803"/>
      <c r="C941" s="803"/>
      <c r="D941" s="803"/>
      <c r="E941" s="870"/>
      <c r="F941" s="870"/>
      <c r="G941" s="870"/>
      <c r="H941" s="870"/>
      <c r="I941" s="803"/>
      <c r="J941" s="803"/>
      <c r="K941" s="803"/>
      <c r="L941" s="870"/>
      <c r="M941" s="870"/>
      <c r="N941" s="870"/>
      <c r="O941" s="803"/>
      <c r="P941" s="803"/>
      <c r="Q941" s="803"/>
      <c r="R941" s="803"/>
      <c r="S941" s="870"/>
      <c r="T941" s="870"/>
      <c r="U941" s="871"/>
      <c r="V941" s="870"/>
      <c r="W941" s="872"/>
      <c r="X941" s="803"/>
      <c r="Y941" s="803"/>
    </row>
    <row r="942" spans="1:25">
      <c r="A942" s="870"/>
      <c r="B942" s="803"/>
      <c r="C942" s="803"/>
      <c r="D942" s="803"/>
      <c r="E942" s="870"/>
      <c r="F942" s="870"/>
      <c r="G942" s="870"/>
      <c r="H942" s="870"/>
      <c r="I942" s="803"/>
      <c r="J942" s="803"/>
      <c r="K942" s="803"/>
      <c r="L942" s="870"/>
      <c r="M942" s="870"/>
      <c r="N942" s="870"/>
      <c r="O942" s="803"/>
      <c r="P942" s="803"/>
      <c r="Q942" s="803"/>
      <c r="R942" s="803"/>
      <c r="S942" s="870"/>
      <c r="T942" s="870"/>
      <c r="U942" s="871"/>
      <c r="V942" s="870"/>
      <c r="W942" s="872"/>
      <c r="X942" s="803"/>
      <c r="Y942" s="803"/>
    </row>
    <row r="943" spans="1:25">
      <c r="A943" s="870"/>
      <c r="B943" s="803"/>
      <c r="C943" s="803"/>
      <c r="D943" s="803"/>
      <c r="E943" s="870"/>
      <c r="F943" s="870"/>
      <c r="G943" s="870"/>
      <c r="H943" s="870"/>
      <c r="I943" s="803"/>
      <c r="J943" s="803"/>
      <c r="K943" s="803"/>
      <c r="L943" s="870"/>
      <c r="M943" s="870"/>
      <c r="N943" s="870"/>
      <c r="O943" s="803"/>
      <c r="P943" s="803"/>
      <c r="Q943" s="803"/>
      <c r="R943" s="803"/>
      <c r="S943" s="870"/>
      <c r="T943" s="870"/>
      <c r="U943" s="871"/>
      <c r="V943" s="870"/>
      <c r="W943" s="872"/>
      <c r="X943" s="803"/>
      <c r="Y943" s="803"/>
    </row>
    <row r="944" spans="1:25">
      <c r="A944" s="870"/>
      <c r="B944" s="803"/>
      <c r="C944" s="803"/>
      <c r="D944" s="803"/>
      <c r="E944" s="870"/>
      <c r="F944" s="870"/>
      <c r="G944" s="870"/>
      <c r="H944" s="870"/>
      <c r="I944" s="803"/>
      <c r="J944" s="803"/>
      <c r="K944" s="803"/>
      <c r="L944" s="870"/>
      <c r="M944" s="870"/>
      <c r="N944" s="870"/>
      <c r="O944" s="803"/>
      <c r="P944" s="803"/>
      <c r="Q944" s="803"/>
      <c r="R944" s="803"/>
      <c r="S944" s="870"/>
      <c r="T944" s="870"/>
      <c r="U944" s="871"/>
      <c r="V944" s="870"/>
      <c r="W944" s="872"/>
      <c r="X944" s="803"/>
      <c r="Y944" s="803"/>
    </row>
    <row r="945" spans="1:25">
      <c r="A945" s="870"/>
      <c r="B945" s="803"/>
      <c r="C945" s="803"/>
      <c r="D945" s="803"/>
      <c r="E945" s="870"/>
      <c r="F945" s="870"/>
      <c r="G945" s="870"/>
      <c r="H945" s="870"/>
      <c r="I945" s="803"/>
      <c r="J945" s="803"/>
      <c r="K945" s="803"/>
      <c r="L945" s="870"/>
      <c r="M945" s="870"/>
      <c r="N945" s="870"/>
      <c r="O945" s="803"/>
      <c r="P945" s="803"/>
      <c r="Q945" s="803"/>
      <c r="R945" s="803"/>
      <c r="S945" s="870"/>
      <c r="T945" s="870"/>
      <c r="U945" s="871"/>
      <c r="V945" s="870"/>
      <c r="W945" s="872"/>
      <c r="X945" s="803"/>
      <c r="Y945" s="803"/>
    </row>
    <row r="946" spans="1:25">
      <c r="A946" s="870"/>
      <c r="B946" s="803"/>
      <c r="C946" s="803"/>
      <c r="D946" s="803"/>
      <c r="E946" s="870"/>
      <c r="F946" s="870"/>
      <c r="G946" s="870"/>
      <c r="H946" s="870"/>
      <c r="I946" s="803"/>
      <c r="J946" s="803"/>
      <c r="K946" s="803"/>
      <c r="L946" s="870"/>
      <c r="M946" s="870"/>
      <c r="N946" s="870"/>
      <c r="O946" s="803"/>
      <c r="P946" s="803"/>
      <c r="Q946" s="803"/>
      <c r="R946" s="803"/>
      <c r="S946" s="870"/>
      <c r="T946" s="870"/>
      <c r="U946" s="871"/>
      <c r="V946" s="870"/>
      <c r="W946" s="872"/>
      <c r="X946" s="803"/>
      <c r="Y946" s="803"/>
    </row>
    <row r="947" spans="1:25">
      <c r="A947" s="870"/>
      <c r="B947" s="803"/>
      <c r="C947" s="803"/>
      <c r="D947" s="803"/>
      <c r="E947" s="870"/>
      <c r="F947" s="870"/>
      <c r="G947" s="870"/>
      <c r="H947" s="870"/>
      <c r="I947" s="803"/>
      <c r="J947" s="803"/>
      <c r="K947" s="803"/>
      <c r="L947" s="870"/>
      <c r="M947" s="870"/>
      <c r="N947" s="870"/>
      <c r="O947" s="803"/>
      <c r="P947" s="803"/>
      <c r="Q947" s="803"/>
      <c r="R947" s="803"/>
      <c r="S947" s="870"/>
      <c r="T947" s="870"/>
      <c r="U947" s="871"/>
      <c r="V947" s="870"/>
      <c r="W947" s="872"/>
      <c r="X947" s="803"/>
      <c r="Y947" s="803"/>
    </row>
    <row r="948" spans="1:25">
      <c r="A948" s="870"/>
      <c r="B948" s="803"/>
      <c r="C948" s="803"/>
      <c r="D948" s="803"/>
      <c r="E948" s="870"/>
      <c r="F948" s="870"/>
      <c r="G948" s="870"/>
      <c r="H948" s="870"/>
      <c r="I948" s="803"/>
      <c r="J948" s="803"/>
      <c r="K948" s="803"/>
      <c r="L948" s="870"/>
      <c r="M948" s="870"/>
      <c r="N948" s="870"/>
      <c r="O948" s="803"/>
      <c r="P948" s="803"/>
      <c r="Q948" s="803"/>
      <c r="R948" s="803"/>
      <c r="S948" s="870"/>
      <c r="T948" s="870"/>
      <c r="U948" s="871"/>
      <c r="V948" s="870"/>
      <c r="W948" s="872"/>
      <c r="X948" s="803"/>
      <c r="Y948" s="803"/>
    </row>
    <row r="949" spans="1:25">
      <c r="A949" s="870"/>
      <c r="B949" s="803"/>
      <c r="C949" s="803"/>
      <c r="D949" s="803"/>
      <c r="E949" s="870"/>
      <c r="F949" s="870"/>
      <c r="G949" s="870"/>
      <c r="H949" s="870"/>
      <c r="I949" s="803"/>
      <c r="J949" s="803"/>
      <c r="K949" s="803"/>
      <c r="L949" s="870"/>
      <c r="M949" s="870"/>
      <c r="N949" s="870"/>
      <c r="O949" s="803"/>
      <c r="P949" s="803"/>
      <c r="Q949" s="803"/>
      <c r="R949" s="803"/>
      <c r="S949" s="870"/>
      <c r="T949" s="870"/>
      <c r="U949" s="871"/>
      <c r="V949" s="870"/>
      <c r="W949" s="872"/>
      <c r="X949" s="803"/>
      <c r="Y949" s="803"/>
    </row>
    <row r="950" spans="1:25">
      <c r="A950" s="870"/>
      <c r="B950" s="803"/>
      <c r="C950" s="803"/>
      <c r="D950" s="803"/>
      <c r="E950" s="870"/>
      <c r="F950" s="870"/>
      <c r="G950" s="870"/>
      <c r="H950" s="870"/>
      <c r="I950" s="803"/>
      <c r="J950" s="803"/>
      <c r="K950" s="803"/>
      <c r="L950" s="870"/>
      <c r="M950" s="870"/>
      <c r="N950" s="870"/>
      <c r="O950" s="803"/>
      <c r="P950" s="803"/>
      <c r="Q950" s="803"/>
      <c r="R950" s="803"/>
      <c r="S950" s="870"/>
      <c r="T950" s="870"/>
      <c r="U950" s="871"/>
      <c r="V950" s="870"/>
      <c r="W950" s="872"/>
      <c r="X950" s="803"/>
      <c r="Y950" s="803"/>
    </row>
    <row r="951" spans="1:25">
      <c r="A951" s="870"/>
      <c r="B951" s="803"/>
      <c r="C951" s="803"/>
      <c r="D951" s="803"/>
      <c r="E951" s="870"/>
      <c r="F951" s="870"/>
      <c r="G951" s="870"/>
      <c r="H951" s="870"/>
      <c r="I951" s="803"/>
      <c r="J951" s="803"/>
      <c r="K951" s="803"/>
      <c r="L951" s="870"/>
      <c r="M951" s="870"/>
      <c r="N951" s="870"/>
      <c r="O951" s="803"/>
      <c r="P951" s="803"/>
      <c r="Q951" s="803"/>
      <c r="R951" s="803"/>
      <c r="S951" s="870"/>
      <c r="T951" s="870"/>
      <c r="U951" s="871"/>
      <c r="V951" s="870"/>
      <c r="W951" s="872"/>
      <c r="X951" s="803"/>
      <c r="Y951" s="803"/>
    </row>
    <row r="952" spans="1:25">
      <c r="A952" s="870"/>
      <c r="B952" s="803"/>
      <c r="C952" s="803"/>
      <c r="D952" s="803"/>
      <c r="E952" s="870"/>
      <c r="F952" s="870"/>
      <c r="G952" s="870"/>
      <c r="H952" s="870"/>
      <c r="I952" s="803"/>
      <c r="J952" s="803"/>
      <c r="K952" s="803"/>
      <c r="L952" s="870"/>
      <c r="M952" s="870"/>
      <c r="N952" s="870"/>
      <c r="O952" s="803"/>
      <c r="P952" s="803"/>
      <c r="Q952" s="803"/>
      <c r="R952" s="803"/>
      <c r="S952" s="870"/>
      <c r="T952" s="870"/>
      <c r="U952" s="871"/>
      <c r="V952" s="870"/>
      <c r="W952" s="872"/>
      <c r="X952" s="803"/>
      <c r="Y952" s="803"/>
    </row>
    <row r="953" spans="1:25">
      <c r="A953" s="870"/>
      <c r="B953" s="803"/>
      <c r="C953" s="803"/>
      <c r="D953" s="803"/>
      <c r="E953" s="870"/>
      <c r="F953" s="870"/>
      <c r="G953" s="870"/>
      <c r="H953" s="870"/>
      <c r="I953" s="803"/>
      <c r="J953" s="803"/>
      <c r="K953" s="803"/>
      <c r="L953" s="870"/>
      <c r="M953" s="870"/>
      <c r="N953" s="870"/>
      <c r="O953" s="803"/>
      <c r="P953" s="803"/>
      <c r="Q953" s="803"/>
      <c r="R953" s="803"/>
      <c r="S953" s="870"/>
      <c r="T953" s="870"/>
      <c r="U953" s="871"/>
      <c r="V953" s="870"/>
      <c r="W953" s="872"/>
      <c r="X953" s="803"/>
      <c r="Y953" s="803"/>
    </row>
    <row r="954" spans="1:25">
      <c r="A954" s="870"/>
      <c r="B954" s="803"/>
      <c r="C954" s="803"/>
      <c r="D954" s="803"/>
      <c r="E954" s="870"/>
      <c r="F954" s="870"/>
      <c r="G954" s="870"/>
      <c r="H954" s="870"/>
      <c r="I954" s="803"/>
      <c r="J954" s="803"/>
      <c r="K954" s="803"/>
      <c r="L954" s="870"/>
      <c r="M954" s="870"/>
      <c r="N954" s="870"/>
      <c r="O954" s="803"/>
      <c r="P954" s="803"/>
      <c r="Q954" s="803"/>
      <c r="R954" s="803"/>
      <c r="S954" s="870"/>
      <c r="T954" s="870"/>
      <c r="U954" s="871"/>
      <c r="V954" s="870"/>
      <c r="W954" s="872"/>
      <c r="X954" s="803"/>
      <c r="Y954" s="803"/>
    </row>
    <row r="955" spans="1:25">
      <c r="A955" s="870"/>
      <c r="B955" s="803"/>
      <c r="C955" s="803"/>
      <c r="D955" s="803"/>
      <c r="E955" s="870"/>
      <c r="F955" s="870"/>
      <c r="G955" s="870"/>
      <c r="H955" s="870"/>
      <c r="I955" s="803"/>
      <c r="J955" s="803"/>
      <c r="K955" s="803"/>
      <c r="L955" s="870"/>
      <c r="M955" s="870"/>
      <c r="N955" s="870"/>
      <c r="O955" s="803"/>
      <c r="P955" s="803"/>
      <c r="Q955" s="803"/>
      <c r="R955" s="803"/>
      <c r="S955" s="870"/>
      <c r="T955" s="870"/>
      <c r="U955" s="871"/>
      <c r="V955" s="870"/>
      <c r="W955" s="872"/>
      <c r="X955" s="803"/>
      <c r="Y955" s="803"/>
    </row>
    <row r="956" spans="1:25">
      <c r="A956" s="870"/>
      <c r="B956" s="803"/>
      <c r="C956" s="803"/>
      <c r="D956" s="803"/>
      <c r="E956" s="870"/>
      <c r="F956" s="870"/>
      <c r="G956" s="870"/>
      <c r="H956" s="870"/>
      <c r="I956" s="803"/>
      <c r="J956" s="803"/>
      <c r="K956" s="803"/>
      <c r="L956" s="870"/>
      <c r="M956" s="870"/>
      <c r="N956" s="870"/>
      <c r="O956" s="803"/>
      <c r="P956" s="803"/>
      <c r="Q956" s="803"/>
      <c r="R956" s="803"/>
      <c r="S956" s="870"/>
      <c r="T956" s="870"/>
      <c r="U956" s="871"/>
      <c r="V956" s="870"/>
      <c r="W956" s="872"/>
      <c r="X956" s="803"/>
      <c r="Y956" s="803"/>
    </row>
    <row r="957" spans="1:25">
      <c r="A957" s="870"/>
      <c r="B957" s="803"/>
      <c r="C957" s="803"/>
      <c r="D957" s="803"/>
      <c r="E957" s="870"/>
      <c r="F957" s="870"/>
      <c r="G957" s="870"/>
      <c r="H957" s="870"/>
      <c r="I957" s="803"/>
      <c r="J957" s="803"/>
      <c r="K957" s="803"/>
      <c r="L957" s="870"/>
      <c r="M957" s="870"/>
      <c r="N957" s="870"/>
      <c r="O957" s="803"/>
      <c r="P957" s="803"/>
      <c r="Q957" s="803"/>
      <c r="R957" s="803"/>
      <c r="S957" s="870"/>
      <c r="T957" s="870"/>
      <c r="U957" s="871"/>
      <c r="V957" s="870"/>
      <c r="W957" s="872"/>
      <c r="X957" s="803"/>
      <c r="Y957" s="803"/>
    </row>
    <row r="958" spans="1:25">
      <c r="A958" s="870"/>
      <c r="B958" s="803"/>
      <c r="C958" s="803"/>
      <c r="D958" s="803"/>
      <c r="E958" s="870"/>
      <c r="F958" s="870"/>
      <c r="G958" s="870"/>
      <c r="H958" s="870"/>
      <c r="I958" s="803"/>
      <c r="J958" s="803"/>
      <c r="K958" s="803"/>
      <c r="L958" s="870"/>
      <c r="M958" s="870"/>
      <c r="N958" s="870"/>
      <c r="O958" s="803"/>
      <c r="P958" s="803"/>
      <c r="Q958" s="803"/>
      <c r="R958" s="803"/>
      <c r="S958" s="870"/>
      <c r="T958" s="870"/>
      <c r="U958" s="871"/>
      <c r="V958" s="870"/>
      <c r="W958" s="872"/>
      <c r="X958" s="803"/>
      <c r="Y958" s="803"/>
    </row>
    <row r="959" spans="1:25">
      <c r="A959" s="870"/>
      <c r="B959" s="803"/>
      <c r="C959" s="803"/>
      <c r="D959" s="803"/>
      <c r="E959" s="870"/>
      <c r="F959" s="870"/>
      <c r="G959" s="870"/>
      <c r="H959" s="870"/>
      <c r="I959" s="803"/>
      <c r="J959" s="803"/>
      <c r="K959" s="803"/>
      <c r="L959" s="870"/>
      <c r="M959" s="870"/>
      <c r="N959" s="870"/>
      <c r="O959" s="803"/>
      <c r="P959" s="803"/>
      <c r="Q959" s="803"/>
      <c r="R959" s="803"/>
      <c r="S959" s="870"/>
      <c r="T959" s="870"/>
      <c r="U959" s="871"/>
      <c r="V959" s="870"/>
      <c r="W959" s="872"/>
      <c r="X959" s="803"/>
      <c r="Y959" s="803"/>
    </row>
    <row r="960" spans="1:25">
      <c r="A960" s="870"/>
      <c r="B960" s="803"/>
      <c r="C960" s="803"/>
      <c r="D960" s="803"/>
      <c r="E960" s="870"/>
      <c r="F960" s="870"/>
      <c r="G960" s="870"/>
      <c r="H960" s="870"/>
      <c r="I960" s="803"/>
      <c r="J960" s="803"/>
      <c r="K960" s="803"/>
      <c r="L960" s="870"/>
      <c r="M960" s="870"/>
      <c r="N960" s="870"/>
      <c r="O960" s="803"/>
      <c r="P960" s="803"/>
      <c r="Q960" s="803"/>
      <c r="R960" s="803"/>
      <c r="S960" s="870"/>
      <c r="T960" s="870"/>
      <c r="U960" s="871"/>
      <c r="V960" s="870"/>
      <c r="W960" s="872"/>
      <c r="X960" s="803"/>
      <c r="Y960" s="803"/>
    </row>
    <row r="961" spans="1:25">
      <c r="A961" s="870"/>
      <c r="B961" s="803"/>
      <c r="C961" s="803"/>
      <c r="D961" s="803"/>
      <c r="E961" s="870"/>
      <c r="F961" s="870"/>
      <c r="G961" s="870"/>
      <c r="H961" s="870"/>
      <c r="I961" s="803"/>
      <c r="J961" s="803"/>
      <c r="K961" s="803"/>
      <c r="L961" s="870"/>
      <c r="M961" s="870"/>
      <c r="N961" s="870"/>
      <c r="O961" s="803"/>
      <c r="P961" s="803"/>
      <c r="Q961" s="803"/>
      <c r="R961" s="803"/>
      <c r="S961" s="870"/>
      <c r="T961" s="870"/>
      <c r="U961" s="871"/>
      <c r="V961" s="870"/>
      <c r="W961" s="872"/>
      <c r="X961" s="803"/>
      <c r="Y961" s="803"/>
    </row>
    <row r="962" spans="1:25">
      <c r="A962" s="870"/>
      <c r="B962" s="803"/>
      <c r="C962" s="803"/>
      <c r="D962" s="803"/>
      <c r="E962" s="870"/>
      <c r="F962" s="870"/>
      <c r="G962" s="870"/>
      <c r="H962" s="870"/>
      <c r="I962" s="803"/>
      <c r="J962" s="803"/>
      <c r="K962" s="803"/>
      <c r="L962" s="870"/>
      <c r="M962" s="870"/>
      <c r="N962" s="870"/>
      <c r="O962" s="803"/>
      <c r="P962" s="803"/>
      <c r="Q962" s="803"/>
      <c r="R962" s="803"/>
      <c r="S962" s="870"/>
      <c r="T962" s="870"/>
      <c r="U962" s="871"/>
      <c r="V962" s="870"/>
      <c r="W962" s="872"/>
      <c r="X962" s="803"/>
      <c r="Y962" s="803"/>
    </row>
    <row r="963" spans="1:25">
      <c r="A963" s="870"/>
      <c r="B963" s="803"/>
      <c r="C963" s="803"/>
      <c r="D963" s="803"/>
      <c r="E963" s="870"/>
      <c r="F963" s="870"/>
      <c r="G963" s="870"/>
      <c r="H963" s="870"/>
      <c r="I963" s="803"/>
      <c r="J963" s="803"/>
      <c r="K963" s="803"/>
      <c r="L963" s="870"/>
      <c r="M963" s="870"/>
      <c r="N963" s="870"/>
      <c r="O963" s="803"/>
      <c r="P963" s="803"/>
      <c r="Q963" s="803"/>
      <c r="R963" s="803"/>
      <c r="S963" s="870"/>
      <c r="T963" s="870"/>
      <c r="U963" s="871"/>
      <c r="V963" s="870"/>
      <c r="W963" s="872"/>
      <c r="X963" s="803"/>
      <c r="Y963" s="803"/>
    </row>
    <row r="964" spans="1:25">
      <c r="A964" s="870"/>
      <c r="B964" s="803"/>
      <c r="C964" s="803"/>
      <c r="D964" s="803"/>
      <c r="E964" s="870"/>
      <c r="F964" s="870"/>
      <c r="G964" s="870"/>
      <c r="H964" s="870"/>
      <c r="I964" s="803"/>
      <c r="J964" s="803"/>
      <c r="K964" s="803"/>
      <c r="L964" s="870"/>
      <c r="M964" s="870"/>
      <c r="N964" s="870"/>
      <c r="O964" s="803"/>
      <c r="P964" s="803"/>
      <c r="Q964" s="803"/>
      <c r="R964" s="803"/>
      <c r="S964" s="870"/>
      <c r="T964" s="870"/>
      <c r="U964" s="871"/>
      <c r="V964" s="870"/>
      <c r="W964" s="872"/>
      <c r="X964" s="803"/>
      <c r="Y964" s="803"/>
    </row>
    <row r="965" spans="1:25">
      <c r="A965" s="870"/>
      <c r="B965" s="803"/>
      <c r="C965" s="803"/>
      <c r="D965" s="803"/>
      <c r="E965" s="870"/>
      <c r="F965" s="870"/>
      <c r="G965" s="870"/>
      <c r="H965" s="870"/>
      <c r="I965" s="803"/>
      <c r="J965" s="803"/>
      <c r="K965" s="803"/>
      <c r="L965" s="870"/>
      <c r="M965" s="870"/>
      <c r="N965" s="870"/>
      <c r="O965" s="803"/>
      <c r="P965" s="803"/>
      <c r="Q965" s="803"/>
      <c r="R965" s="803"/>
      <c r="S965" s="870"/>
      <c r="T965" s="870"/>
      <c r="U965" s="871"/>
      <c r="V965" s="870"/>
      <c r="W965" s="872"/>
      <c r="X965" s="803"/>
      <c r="Y965" s="803"/>
    </row>
    <row r="966" spans="1:25">
      <c r="A966" s="870"/>
      <c r="B966" s="803"/>
      <c r="C966" s="803"/>
      <c r="D966" s="803"/>
      <c r="E966" s="870"/>
      <c r="F966" s="870"/>
      <c r="G966" s="870"/>
      <c r="H966" s="870"/>
      <c r="I966" s="803"/>
      <c r="J966" s="803"/>
      <c r="K966" s="803"/>
      <c r="L966" s="870"/>
      <c r="M966" s="870"/>
      <c r="N966" s="870"/>
      <c r="O966" s="803"/>
      <c r="P966" s="803"/>
      <c r="Q966" s="803"/>
      <c r="R966" s="803"/>
      <c r="S966" s="870"/>
      <c r="T966" s="870"/>
      <c r="U966" s="871"/>
      <c r="V966" s="870"/>
      <c r="W966" s="872"/>
      <c r="X966" s="803"/>
      <c r="Y966" s="803"/>
    </row>
    <row r="967" spans="1:25">
      <c r="A967" s="870"/>
      <c r="B967" s="803"/>
      <c r="C967" s="803"/>
      <c r="D967" s="803"/>
      <c r="E967" s="870"/>
      <c r="F967" s="870"/>
      <c r="G967" s="870"/>
      <c r="H967" s="870"/>
      <c r="I967" s="803"/>
      <c r="J967" s="803"/>
      <c r="K967" s="803"/>
      <c r="L967" s="870"/>
      <c r="M967" s="870"/>
      <c r="N967" s="870"/>
      <c r="O967" s="803"/>
      <c r="P967" s="803"/>
      <c r="Q967" s="803"/>
      <c r="R967" s="803"/>
      <c r="S967" s="870"/>
      <c r="T967" s="870"/>
      <c r="U967" s="871"/>
      <c r="V967" s="870"/>
      <c r="W967" s="872"/>
      <c r="X967" s="803"/>
      <c r="Y967" s="803"/>
    </row>
    <row r="968" spans="1:25">
      <c r="A968" s="870"/>
      <c r="B968" s="803"/>
      <c r="C968" s="803"/>
      <c r="D968" s="803"/>
      <c r="E968" s="870"/>
      <c r="F968" s="870"/>
      <c r="G968" s="870"/>
      <c r="H968" s="870"/>
      <c r="I968" s="803"/>
      <c r="J968" s="803"/>
      <c r="K968" s="803"/>
      <c r="L968" s="870"/>
      <c r="M968" s="870"/>
      <c r="N968" s="870"/>
      <c r="O968" s="803"/>
      <c r="P968" s="803"/>
      <c r="Q968" s="803"/>
      <c r="R968" s="803"/>
      <c r="S968" s="870"/>
      <c r="T968" s="870"/>
      <c r="U968" s="871"/>
      <c r="V968" s="870"/>
      <c r="W968" s="872"/>
      <c r="X968" s="803"/>
      <c r="Y968" s="803"/>
    </row>
    <row r="969" spans="1:25">
      <c r="A969" s="870"/>
      <c r="B969" s="803"/>
      <c r="C969" s="803"/>
      <c r="D969" s="803"/>
      <c r="E969" s="870"/>
      <c r="F969" s="870"/>
      <c r="G969" s="870"/>
      <c r="H969" s="870"/>
      <c r="I969" s="803"/>
      <c r="J969" s="803"/>
      <c r="K969" s="803"/>
      <c r="L969" s="870"/>
      <c r="M969" s="870"/>
      <c r="N969" s="870"/>
      <c r="O969" s="803"/>
      <c r="P969" s="803"/>
      <c r="Q969" s="803"/>
      <c r="R969" s="803"/>
      <c r="S969" s="870"/>
      <c r="T969" s="870"/>
      <c r="U969" s="871"/>
      <c r="V969" s="870"/>
      <c r="W969" s="872"/>
      <c r="X969" s="803"/>
      <c r="Y969" s="803"/>
    </row>
    <row r="970" spans="1:25">
      <c r="A970" s="870"/>
      <c r="B970" s="803"/>
      <c r="C970" s="803"/>
      <c r="D970" s="803"/>
      <c r="E970" s="870"/>
      <c r="F970" s="870"/>
      <c r="G970" s="870"/>
      <c r="H970" s="870"/>
      <c r="I970" s="803"/>
      <c r="J970" s="803"/>
      <c r="K970" s="803"/>
      <c r="L970" s="870"/>
      <c r="M970" s="870"/>
      <c r="N970" s="870"/>
      <c r="O970" s="803"/>
      <c r="P970" s="803"/>
      <c r="Q970" s="803"/>
      <c r="R970" s="803"/>
      <c r="S970" s="870"/>
      <c r="T970" s="870"/>
      <c r="U970" s="871"/>
      <c r="V970" s="870"/>
      <c r="W970" s="872"/>
      <c r="X970" s="803"/>
      <c r="Y970" s="803"/>
    </row>
    <row r="971" spans="1:25">
      <c r="A971" s="870"/>
      <c r="B971" s="803"/>
      <c r="C971" s="803"/>
      <c r="D971" s="803"/>
      <c r="E971" s="870"/>
      <c r="F971" s="870"/>
      <c r="G971" s="870"/>
      <c r="H971" s="870"/>
      <c r="I971" s="803"/>
      <c r="J971" s="803"/>
      <c r="K971" s="803"/>
      <c r="L971" s="870"/>
      <c r="M971" s="870"/>
      <c r="N971" s="870"/>
      <c r="O971" s="803"/>
      <c r="P971" s="803"/>
      <c r="Q971" s="803"/>
      <c r="R971" s="803"/>
      <c r="S971" s="870"/>
      <c r="T971" s="870"/>
      <c r="U971" s="871"/>
      <c r="V971" s="870"/>
      <c r="W971" s="872"/>
      <c r="X971" s="803"/>
      <c r="Y971" s="803"/>
    </row>
    <row r="972" spans="1:25">
      <c r="A972" s="870"/>
      <c r="B972" s="803"/>
      <c r="C972" s="803"/>
      <c r="D972" s="803"/>
      <c r="E972" s="870"/>
      <c r="F972" s="870"/>
      <c r="G972" s="870"/>
      <c r="H972" s="870"/>
      <c r="I972" s="803"/>
      <c r="J972" s="803"/>
      <c r="K972" s="803"/>
      <c r="L972" s="870"/>
      <c r="M972" s="870"/>
      <c r="N972" s="870"/>
      <c r="O972" s="803"/>
      <c r="P972" s="803"/>
      <c r="Q972" s="803"/>
      <c r="R972" s="803"/>
      <c r="S972" s="870"/>
      <c r="T972" s="870"/>
      <c r="U972" s="871"/>
      <c r="V972" s="870"/>
      <c r="W972" s="872"/>
      <c r="X972" s="803"/>
      <c r="Y972" s="803"/>
    </row>
    <row r="973" spans="1:25">
      <c r="A973" s="870"/>
      <c r="B973" s="803"/>
      <c r="C973" s="803"/>
      <c r="D973" s="803"/>
      <c r="E973" s="870"/>
      <c r="F973" s="870"/>
      <c r="G973" s="870"/>
      <c r="H973" s="870"/>
      <c r="I973" s="803"/>
      <c r="J973" s="803"/>
      <c r="K973" s="803"/>
      <c r="L973" s="870"/>
      <c r="M973" s="870"/>
      <c r="N973" s="870"/>
      <c r="O973" s="803"/>
      <c r="P973" s="803"/>
      <c r="Q973" s="803"/>
      <c r="R973" s="803"/>
      <c r="S973" s="870"/>
      <c r="T973" s="870"/>
      <c r="U973" s="871"/>
      <c r="V973" s="870"/>
      <c r="W973" s="872"/>
      <c r="X973" s="803"/>
      <c r="Y973" s="803"/>
    </row>
    <row r="974" spans="1:25">
      <c r="A974" s="870"/>
      <c r="B974" s="803"/>
      <c r="C974" s="803"/>
      <c r="D974" s="803"/>
      <c r="E974" s="870"/>
      <c r="F974" s="870"/>
      <c r="G974" s="870"/>
      <c r="H974" s="870"/>
      <c r="I974" s="803"/>
      <c r="J974" s="803"/>
      <c r="K974" s="803"/>
      <c r="L974" s="870"/>
      <c r="M974" s="870"/>
      <c r="N974" s="870"/>
      <c r="O974" s="803"/>
      <c r="P974" s="803"/>
      <c r="Q974" s="803"/>
      <c r="R974" s="803"/>
      <c r="S974" s="870"/>
      <c r="T974" s="870"/>
      <c r="U974" s="871"/>
      <c r="V974" s="870"/>
      <c r="W974" s="872"/>
      <c r="X974" s="803"/>
      <c r="Y974" s="803"/>
    </row>
    <row r="975" spans="1:25">
      <c r="A975" s="870"/>
      <c r="B975" s="803"/>
      <c r="C975" s="803"/>
      <c r="D975" s="803"/>
      <c r="E975" s="870"/>
      <c r="F975" s="870"/>
      <c r="G975" s="870"/>
      <c r="H975" s="870"/>
      <c r="I975" s="803"/>
      <c r="J975" s="803"/>
      <c r="K975" s="803"/>
      <c r="L975" s="870"/>
      <c r="M975" s="870"/>
      <c r="N975" s="870"/>
      <c r="O975" s="803"/>
      <c r="P975" s="803"/>
      <c r="Q975" s="803"/>
      <c r="R975" s="803"/>
      <c r="S975" s="870"/>
      <c r="T975" s="870"/>
      <c r="U975" s="871"/>
      <c r="V975" s="870"/>
      <c r="W975" s="872"/>
      <c r="X975" s="803"/>
      <c r="Y975" s="803"/>
    </row>
    <row r="976" spans="1:25">
      <c r="A976" s="870"/>
      <c r="B976" s="803"/>
      <c r="C976" s="803"/>
      <c r="D976" s="803"/>
      <c r="E976" s="870"/>
      <c r="F976" s="870"/>
      <c r="G976" s="870"/>
      <c r="H976" s="870"/>
      <c r="I976" s="803"/>
      <c r="J976" s="803"/>
      <c r="K976" s="803"/>
      <c r="L976" s="870"/>
      <c r="M976" s="870"/>
      <c r="N976" s="870"/>
      <c r="O976" s="803"/>
      <c r="P976" s="803"/>
      <c r="Q976" s="803"/>
      <c r="R976" s="803"/>
      <c r="S976" s="870"/>
      <c r="T976" s="870"/>
      <c r="U976" s="871"/>
      <c r="V976" s="870"/>
      <c r="W976" s="872"/>
      <c r="X976" s="803"/>
      <c r="Y976" s="803"/>
    </row>
    <row r="977" spans="1:25">
      <c r="A977" s="870"/>
      <c r="B977" s="803"/>
      <c r="C977" s="803"/>
      <c r="D977" s="803"/>
      <c r="E977" s="870"/>
      <c r="F977" s="870"/>
      <c r="G977" s="870"/>
      <c r="H977" s="870"/>
      <c r="I977" s="803"/>
      <c r="J977" s="803"/>
      <c r="K977" s="803"/>
      <c r="L977" s="870"/>
      <c r="M977" s="870"/>
      <c r="N977" s="870"/>
      <c r="O977" s="803"/>
      <c r="P977" s="803"/>
      <c r="Q977" s="803"/>
      <c r="R977" s="803"/>
      <c r="S977" s="870"/>
      <c r="T977" s="870"/>
      <c r="U977" s="871"/>
      <c r="V977" s="870"/>
      <c r="W977" s="872"/>
      <c r="X977" s="803"/>
      <c r="Y977" s="803"/>
    </row>
    <row r="978" spans="1:25">
      <c r="A978" s="870"/>
      <c r="B978" s="803"/>
      <c r="C978" s="803"/>
      <c r="D978" s="803"/>
      <c r="E978" s="870"/>
      <c r="F978" s="870"/>
      <c r="G978" s="870"/>
      <c r="H978" s="870"/>
      <c r="I978" s="803"/>
      <c r="J978" s="803"/>
      <c r="K978" s="803"/>
      <c r="L978" s="870"/>
      <c r="M978" s="870"/>
      <c r="N978" s="870"/>
      <c r="O978" s="803"/>
      <c r="P978" s="803"/>
      <c r="Q978" s="803"/>
      <c r="R978" s="803"/>
      <c r="S978" s="870"/>
      <c r="T978" s="870"/>
      <c r="U978" s="871"/>
      <c r="V978" s="870"/>
      <c r="W978" s="872"/>
      <c r="X978" s="803"/>
      <c r="Y978" s="803"/>
    </row>
    <row r="979" spans="1:25">
      <c r="A979" s="870"/>
      <c r="B979" s="803"/>
      <c r="C979" s="803"/>
      <c r="D979" s="803"/>
      <c r="E979" s="870"/>
      <c r="F979" s="870"/>
      <c r="G979" s="870"/>
      <c r="H979" s="870"/>
      <c r="I979" s="803"/>
      <c r="J979" s="803"/>
      <c r="K979" s="803"/>
      <c r="L979" s="870"/>
      <c r="M979" s="870"/>
      <c r="N979" s="870"/>
      <c r="O979" s="803"/>
      <c r="P979" s="803"/>
      <c r="Q979" s="803"/>
      <c r="R979" s="803"/>
      <c r="S979" s="870"/>
      <c r="T979" s="870"/>
      <c r="U979" s="871"/>
      <c r="V979" s="870"/>
      <c r="W979" s="872"/>
      <c r="X979" s="803"/>
      <c r="Y979" s="803"/>
    </row>
    <row r="980" spans="1:25">
      <c r="A980" s="870"/>
      <c r="B980" s="803"/>
      <c r="C980" s="803"/>
      <c r="D980" s="803"/>
      <c r="E980" s="870"/>
      <c r="F980" s="870"/>
      <c r="G980" s="870"/>
      <c r="H980" s="870"/>
      <c r="I980" s="803"/>
      <c r="J980" s="803"/>
      <c r="K980" s="803"/>
      <c r="L980" s="870"/>
      <c r="M980" s="870"/>
      <c r="N980" s="870"/>
      <c r="O980" s="803"/>
      <c r="P980" s="803"/>
      <c r="Q980" s="803"/>
      <c r="R980" s="803"/>
      <c r="S980" s="870"/>
      <c r="T980" s="870"/>
      <c r="U980" s="871"/>
      <c r="V980" s="870"/>
      <c r="W980" s="872"/>
      <c r="X980" s="803"/>
      <c r="Y980" s="803"/>
    </row>
    <row r="981" spans="1:25">
      <c r="A981" s="870"/>
      <c r="B981" s="803"/>
      <c r="C981" s="803"/>
      <c r="D981" s="803"/>
      <c r="E981" s="870"/>
      <c r="F981" s="870"/>
      <c r="G981" s="870"/>
      <c r="H981" s="870"/>
      <c r="I981" s="803"/>
      <c r="J981" s="803"/>
      <c r="K981" s="803"/>
      <c r="L981" s="870"/>
      <c r="M981" s="870"/>
      <c r="N981" s="870"/>
      <c r="O981" s="803"/>
      <c r="P981" s="803"/>
      <c r="Q981" s="803"/>
      <c r="R981" s="803"/>
      <c r="S981" s="870"/>
      <c r="T981" s="870"/>
      <c r="U981" s="871"/>
      <c r="V981" s="870"/>
      <c r="W981" s="872"/>
      <c r="X981" s="803"/>
      <c r="Y981" s="803"/>
    </row>
    <row r="982" spans="1:25">
      <c r="A982" s="870"/>
      <c r="B982" s="803"/>
      <c r="C982" s="803"/>
      <c r="D982" s="803"/>
      <c r="E982" s="870"/>
      <c r="F982" s="870"/>
      <c r="G982" s="870"/>
      <c r="H982" s="870"/>
      <c r="I982" s="803"/>
      <c r="J982" s="803"/>
      <c r="K982" s="803"/>
      <c r="L982" s="870"/>
      <c r="M982" s="870"/>
      <c r="N982" s="870"/>
      <c r="O982" s="803"/>
      <c r="P982" s="803"/>
      <c r="Q982" s="803"/>
      <c r="R982" s="803"/>
      <c r="S982" s="870"/>
      <c r="T982" s="870"/>
      <c r="U982" s="871"/>
      <c r="V982" s="870"/>
      <c r="W982" s="872"/>
      <c r="X982" s="803"/>
      <c r="Y982" s="803"/>
    </row>
    <row r="983" spans="1:25">
      <c r="A983" s="870"/>
      <c r="B983" s="803"/>
      <c r="C983" s="803"/>
      <c r="D983" s="803"/>
      <c r="E983" s="870"/>
      <c r="F983" s="870"/>
      <c r="G983" s="870"/>
      <c r="H983" s="870"/>
      <c r="I983" s="803"/>
      <c r="J983" s="803"/>
      <c r="K983" s="803"/>
      <c r="L983" s="870"/>
      <c r="M983" s="870"/>
      <c r="N983" s="870"/>
      <c r="O983" s="803"/>
      <c r="P983" s="803"/>
      <c r="Q983" s="803"/>
      <c r="R983" s="803"/>
      <c r="S983" s="870"/>
      <c r="T983" s="870"/>
      <c r="U983" s="871"/>
      <c r="V983" s="870"/>
      <c r="W983" s="872"/>
      <c r="X983" s="803"/>
      <c r="Y983" s="803"/>
    </row>
    <row r="984" spans="1:25">
      <c r="A984" s="870"/>
      <c r="B984" s="803"/>
      <c r="C984" s="803"/>
      <c r="D984" s="803"/>
      <c r="E984" s="870"/>
      <c r="F984" s="870"/>
      <c r="G984" s="870"/>
      <c r="H984" s="870"/>
      <c r="I984" s="803"/>
      <c r="J984" s="803"/>
      <c r="K984" s="803"/>
      <c r="L984" s="870"/>
      <c r="M984" s="870"/>
      <c r="N984" s="870"/>
      <c r="O984" s="803"/>
      <c r="P984" s="803"/>
      <c r="Q984" s="803"/>
      <c r="R984" s="803"/>
      <c r="S984" s="870"/>
      <c r="T984" s="870"/>
      <c r="U984" s="871"/>
      <c r="V984" s="870"/>
      <c r="W984" s="872"/>
      <c r="X984" s="803"/>
      <c r="Y984" s="803"/>
    </row>
    <row r="985" spans="1:25">
      <c r="A985" s="870"/>
      <c r="B985" s="803"/>
      <c r="C985" s="803"/>
      <c r="D985" s="803"/>
      <c r="E985" s="870"/>
      <c r="F985" s="870"/>
      <c r="G985" s="870"/>
      <c r="H985" s="870"/>
      <c r="I985" s="803"/>
      <c r="J985" s="803"/>
      <c r="K985" s="803"/>
      <c r="L985" s="870"/>
      <c r="M985" s="870"/>
      <c r="N985" s="870"/>
      <c r="O985" s="803"/>
      <c r="P985" s="803"/>
      <c r="Q985" s="803"/>
      <c r="R985" s="803"/>
      <c r="S985" s="870"/>
      <c r="T985" s="870"/>
      <c r="U985" s="871"/>
      <c r="V985" s="870"/>
      <c r="W985" s="872"/>
      <c r="X985" s="803"/>
      <c r="Y985" s="803"/>
    </row>
    <row r="986" spans="1:25">
      <c r="A986" s="870"/>
      <c r="B986" s="803"/>
      <c r="C986" s="803"/>
      <c r="D986" s="803"/>
      <c r="E986" s="870"/>
      <c r="F986" s="870"/>
      <c r="G986" s="870"/>
      <c r="H986" s="870"/>
      <c r="I986" s="803"/>
      <c r="J986" s="803"/>
      <c r="K986" s="803"/>
      <c r="L986" s="870"/>
      <c r="M986" s="870"/>
      <c r="N986" s="870"/>
      <c r="O986" s="803"/>
      <c r="P986" s="803"/>
      <c r="Q986" s="803"/>
      <c r="R986" s="803"/>
      <c r="S986" s="870"/>
      <c r="T986" s="870"/>
      <c r="U986" s="871"/>
      <c r="V986" s="870"/>
      <c r="W986" s="872"/>
      <c r="X986" s="803"/>
      <c r="Y986" s="803"/>
    </row>
    <row r="987" spans="1:25">
      <c r="A987" s="870"/>
      <c r="B987" s="803"/>
      <c r="C987" s="803"/>
      <c r="D987" s="803"/>
      <c r="E987" s="870"/>
      <c r="F987" s="870"/>
      <c r="G987" s="870"/>
      <c r="H987" s="870"/>
      <c r="I987" s="803"/>
      <c r="J987" s="803"/>
      <c r="K987" s="803"/>
      <c r="L987" s="870"/>
      <c r="M987" s="870"/>
      <c r="N987" s="870"/>
      <c r="O987" s="803"/>
      <c r="P987" s="803"/>
      <c r="Q987" s="803"/>
      <c r="R987" s="803"/>
      <c r="S987" s="870"/>
      <c r="T987" s="870"/>
      <c r="U987" s="871"/>
      <c r="V987" s="870"/>
      <c r="W987" s="872"/>
      <c r="X987" s="803"/>
      <c r="Y987" s="803"/>
    </row>
    <row r="988" spans="1:25">
      <c r="A988" s="870"/>
      <c r="B988" s="803"/>
      <c r="C988" s="803"/>
      <c r="D988" s="803"/>
      <c r="E988" s="870"/>
      <c r="F988" s="870"/>
      <c r="G988" s="870"/>
      <c r="H988" s="870"/>
      <c r="I988" s="803"/>
      <c r="J988" s="803"/>
      <c r="K988" s="803"/>
      <c r="L988" s="870"/>
      <c r="M988" s="870"/>
      <c r="N988" s="870"/>
      <c r="O988" s="803"/>
      <c r="P988" s="803"/>
      <c r="Q988" s="803"/>
      <c r="R988" s="803"/>
      <c r="S988" s="870"/>
      <c r="T988" s="870"/>
      <c r="U988" s="871"/>
      <c r="V988" s="870"/>
      <c r="W988" s="872"/>
      <c r="X988" s="803"/>
      <c r="Y988" s="803"/>
    </row>
    <row r="989" spans="1:25">
      <c r="A989" s="870"/>
      <c r="B989" s="803"/>
      <c r="C989" s="803"/>
      <c r="D989" s="803"/>
      <c r="E989" s="870"/>
      <c r="F989" s="870"/>
      <c r="G989" s="870"/>
      <c r="H989" s="870"/>
      <c r="I989" s="803"/>
      <c r="J989" s="803"/>
      <c r="K989" s="803"/>
      <c r="L989" s="870"/>
      <c r="M989" s="870"/>
      <c r="N989" s="870"/>
      <c r="O989" s="803"/>
      <c r="P989" s="803"/>
      <c r="Q989" s="803"/>
      <c r="R989" s="803"/>
      <c r="S989" s="870"/>
      <c r="T989" s="870"/>
      <c r="U989" s="871"/>
      <c r="V989" s="870"/>
      <c r="W989" s="872"/>
      <c r="X989" s="803"/>
      <c r="Y989" s="803"/>
    </row>
    <row r="990" spans="1:25">
      <c r="A990" s="870"/>
      <c r="B990" s="803"/>
      <c r="C990" s="803"/>
      <c r="D990" s="803"/>
      <c r="E990" s="870"/>
      <c r="F990" s="870"/>
      <c r="G990" s="870"/>
      <c r="H990" s="870"/>
      <c r="I990" s="803"/>
      <c r="J990" s="803"/>
      <c r="K990" s="803"/>
      <c r="L990" s="870"/>
      <c r="M990" s="870"/>
      <c r="N990" s="870"/>
      <c r="O990" s="803"/>
      <c r="P990" s="803"/>
      <c r="Q990" s="803"/>
      <c r="R990" s="803"/>
      <c r="S990" s="870"/>
      <c r="T990" s="870"/>
      <c r="U990" s="871"/>
      <c r="V990" s="870"/>
      <c r="W990" s="872"/>
      <c r="X990" s="803"/>
      <c r="Y990" s="803"/>
    </row>
    <row r="991" spans="1:25">
      <c r="A991" s="870"/>
      <c r="B991" s="803"/>
      <c r="C991" s="803"/>
      <c r="D991" s="803"/>
      <c r="E991" s="870"/>
      <c r="F991" s="870"/>
      <c r="G991" s="870"/>
      <c r="H991" s="870"/>
      <c r="I991" s="803"/>
      <c r="J991" s="803"/>
      <c r="K991" s="803"/>
      <c r="L991" s="870"/>
      <c r="M991" s="870"/>
      <c r="N991" s="870"/>
      <c r="O991" s="803"/>
      <c r="P991" s="803"/>
      <c r="Q991" s="803"/>
      <c r="R991" s="803"/>
      <c r="S991" s="870"/>
      <c r="T991" s="870"/>
      <c r="U991" s="871"/>
      <c r="V991" s="870"/>
      <c r="W991" s="872"/>
      <c r="X991" s="803"/>
      <c r="Y991" s="803"/>
    </row>
    <row r="992" spans="1:25">
      <c r="A992" s="870"/>
      <c r="B992" s="803"/>
      <c r="C992" s="803"/>
      <c r="D992" s="803"/>
      <c r="E992" s="870"/>
      <c r="F992" s="870"/>
      <c r="G992" s="870"/>
      <c r="H992" s="870"/>
      <c r="I992" s="803"/>
      <c r="J992" s="803"/>
      <c r="K992" s="803"/>
      <c r="L992" s="870"/>
      <c r="M992" s="870"/>
      <c r="N992" s="870"/>
      <c r="O992" s="803"/>
      <c r="P992" s="803"/>
      <c r="Q992" s="803"/>
      <c r="R992" s="803"/>
      <c r="S992" s="870"/>
      <c r="T992" s="870"/>
      <c r="U992" s="871"/>
      <c r="V992" s="870"/>
      <c r="W992" s="872"/>
      <c r="X992" s="803"/>
      <c r="Y992" s="803"/>
    </row>
    <row r="993" spans="1:25">
      <c r="A993" s="870"/>
      <c r="B993" s="803"/>
      <c r="C993" s="803"/>
      <c r="D993" s="803"/>
      <c r="E993" s="870"/>
      <c r="F993" s="870"/>
      <c r="G993" s="870"/>
      <c r="H993" s="870"/>
      <c r="I993" s="803"/>
      <c r="J993" s="803"/>
      <c r="K993" s="803"/>
      <c r="L993" s="870"/>
      <c r="M993" s="870"/>
      <c r="N993" s="870"/>
      <c r="O993" s="803"/>
      <c r="P993" s="803"/>
      <c r="Q993" s="803"/>
      <c r="R993" s="803"/>
      <c r="S993" s="870"/>
      <c r="T993" s="870"/>
      <c r="U993" s="871"/>
      <c r="V993" s="870"/>
      <c r="W993" s="872"/>
      <c r="X993" s="803"/>
      <c r="Y993" s="803"/>
    </row>
    <row r="994" spans="1:25">
      <c r="A994" s="870"/>
      <c r="B994" s="803"/>
      <c r="C994" s="803"/>
      <c r="D994" s="803"/>
      <c r="E994" s="870"/>
      <c r="F994" s="870"/>
      <c r="G994" s="870"/>
      <c r="H994" s="870"/>
      <c r="I994" s="803"/>
      <c r="J994" s="803"/>
      <c r="K994" s="803"/>
      <c r="L994" s="870"/>
      <c r="M994" s="870"/>
      <c r="N994" s="870"/>
      <c r="O994" s="803"/>
      <c r="P994" s="803"/>
      <c r="Q994" s="803"/>
      <c r="R994" s="803"/>
      <c r="S994" s="870"/>
      <c r="T994" s="870"/>
      <c r="U994" s="871"/>
      <c r="V994" s="870"/>
      <c r="W994" s="872"/>
      <c r="X994" s="803"/>
      <c r="Y994" s="803"/>
    </row>
    <row r="995" spans="1:25">
      <c r="A995" s="870"/>
      <c r="B995" s="803"/>
      <c r="C995" s="803"/>
      <c r="D995" s="803"/>
      <c r="E995" s="870"/>
      <c r="F995" s="870"/>
      <c r="G995" s="870"/>
      <c r="H995" s="870"/>
      <c r="I995" s="803"/>
      <c r="J995" s="803"/>
      <c r="K995" s="803"/>
      <c r="L995" s="870"/>
      <c r="M995" s="870"/>
      <c r="N995" s="870"/>
      <c r="O995" s="803"/>
      <c r="P995" s="803"/>
      <c r="Q995" s="803"/>
      <c r="R995" s="803"/>
      <c r="S995" s="870"/>
      <c r="T995" s="870"/>
      <c r="U995" s="871"/>
      <c r="V995" s="870"/>
      <c r="W995" s="872"/>
      <c r="X995" s="803"/>
      <c r="Y995" s="803"/>
    </row>
    <row r="996" spans="1:25">
      <c r="A996" s="870"/>
      <c r="B996" s="803"/>
      <c r="C996" s="803"/>
      <c r="D996" s="803"/>
      <c r="E996" s="870"/>
      <c r="F996" s="870"/>
      <c r="G996" s="870"/>
      <c r="H996" s="870"/>
      <c r="I996" s="803"/>
      <c r="J996" s="803"/>
      <c r="K996" s="803"/>
      <c r="L996" s="870"/>
      <c r="M996" s="870"/>
      <c r="N996" s="870"/>
      <c r="O996" s="803"/>
      <c r="P996" s="803"/>
      <c r="Q996" s="803"/>
      <c r="R996" s="803"/>
      <c r="S996" s="870"/>
      <c r="T996" s="870"/>
      <c r="U996" s="871"/>
      <c r="V996" s="870"/>
      <c r="W996" s="872"/>
      <c r="X996" s="803"/>
      <c r="Y996" s="803"/>
    </row>
    <row r="997" spans="1:25">
      <c r="A997" s="870"/>
      <c r="B997" s="803"/>
      <c r="C997" s="803"/>
      <c r="D997" s="803"/>
      <c r="E997" s="870"/>
      <c r="F997" s="870"/>
      <c r="G997" s="870"/>
      <c r="H997" s="870"/>
      <c r="I997" s="803"/>
      <c r="J997" s="803"/>
      <c r="K997" s="803"/>
      <c r="L997" s="870"/>
      <c r="M997" s="870"/>
      <c r="N997" s="870"/>
      <c r="O997" s="803"/>
      <c r="P997" s="803"/>
      <c r="Q997" s="803"/>
      <c r="R997" s="803"/>
      <c r="S997" s="870"/>
      <c r="T997" s="870"/>
      <c r="U997" s="871"/>
      <c r="V997" s="870"/>
      <c r="W997" s="872"/>
      <c r="X997" s="803"/>
      <c r="Y997" s="803"/>
    </row>
    <row r="998" spans="1:25">
      <c r="A998" s="870"/>
      <c r="B998" s="803"/>
      <c r="C998" s="803"/>
      <c r="D998" s="803"/>
      <c r="E998" s="870"/>
      <c r="F998" s="870"/>
      <c r="G998" s="870"/>
      <c r="H998" s="870"/>
      <c r="I998" s="803"/>
      <c r="J998" s="803"/>
      <c r="K998" s="803"/>
      <c r="L998" s="870"/>
      <c r="M998" s="870"/>
      <c r="N998" s="870"/>
      <c r="O998" s="803"/>
      <c r="P998" s="803"/>
      <c r="Q998" s="803"/>
      <c r="R998" s="803"/>
      <c r="S998" s="870"/>
      <c r="T998" s="870"/>
      <c r="U998" s="871"/>
      <c r="V998" s="870"/>
      <c r="W998" s="872"/>
      <c r="X998" s="803"/>
      <c r="Y998" s="803"/>
    </row>
    <row r="999" spans="1:25">
      <c r="A999" s="870"/>
      <c r="B999" s="803"/>
      <c r="C999" s="803"/>
      <c r="D999" s="803"/>
      <c r="E999" s="870"/>
      <c r="F999" s="870"/>
      <c r="G999" s="870"/>
      <c r="H999" s="870"/>
      <c r="I999" s="803"/>
      <c r="J999" s="803"/>
      <c r="K999" s="803"/>
      <c r="L999" s="870"/>
      <c r="M999" s="870"/>
      <c r="N999" s="870"/>
      <c r="O999" s="803"/>
      <c r="P999" s="803"/>
      <c r="Q999" s="803"/>
      <c r="R999" s="803"/>
      <c r="S999" s="870"/>
      <c r="T999" s="870"/>
      <c r="U999" s="871"/>
      <c r="V999" s="870"/>
      <c r="W999" s="872"/>
      <c r="X999" s="803"/>
      <c r="Y999" s="803"/>
    </row>
    <row r="1000" spans="1:25">
      <c r="A1000" s="870"/>
      <c r="B1000" s="803"/>
      <c r="C1000" s="803"/>
      <c r="D1000" s="803"/>
      <c r="E1000" s="870"/>
      <c r="F1000" s="870"/>
      <c r="G1000" s="870"/>
      <c r="H1000" s="870"/>
      <c r="I1000" s="803"/>
      <c r="J1000" s="803"/>
      <c r="K1000" s="803"/>
      <c r="L1000" s="870"/>
      <c r="M1000" s="870"/>
      <c r="N1000" s="870"/>
      <c r="O1000" s="803"/>
      <c r="P1000" s="803"/>
      <c r="Q1000" s="803"/>
      <c r="R1000" s="803"/>
      <c r="S1000" s="870"/>
      <c r="T1000" s="870"/>
      <c r="U1000" s="871"/>
      <c r="V1000" s="870"/>
      <c r="W1000" s="872"/>
      <c r="X1000" s="803"/>
      <c r="Y1000" s="803"/>
    </row>
    <row r="1001" spans="1:25">
      <c r="A1001" s="870"/>
      <c r="B1001" s="803"/>
      <c r="C1001" s="803"/>
      <c r="D1001" s="803"/>
      <c r="E1001" s="870"/>
      <c r="F1001" s="870"/>
      <c r="G1001" s="870"/>
      <c r="H1001" s="870"/>
      <c r="I1001" s="803"/>
      <c r="J1001" s="803"/>
      <c r="K1001" s="803"/>
      <c r="L1001" s="870"/>
      <c r="M1001" s="870"/>
      <c r="N1001" s="870"/>
      <c r="O1001" s="803"/>
      <c r="P1001" s="803"/>
      <c r="Q1001" s="803"/>
      <c r="R1001" s="803"/>
      <c r="S1001" s="870"/>
      <c r="T1001" s="870"/>
      <c r="U1001" s="871"/>
      <c r="V1001" s="870"/>
      <c r="W1001" s="872"/>
      <c r="X1001" s="803"/>
      <c r="Y1001" s="803"/>
    </row>
    <row r="1002" spans="1:25">
      <c r="A1002" s="870"/>
      <c r="B1002" s="803"/>
      <c r="C1002" s="803"/>
      <c r="D1002" s="803"/>
      <c r="E1002" s="870"/>
      <c r="F1002" s="870"/>
      <c r="G1002" s="870"/>
      <c r="H1002" s="870"/>
      <c r="I1002" s="803"/>
      <c r="J1002" s="803"/>
      <c r="K1002" s="803"/>
      <c r="L1002" s="870"/>
      <c r="M1002" s="870"/>
      <c r="N1002" s="870"/>
      <c r="O1002" s="803"/>
      <c r="P1002" s="803"/>
      <c r="Q1002" s="803"/>
      <c r="R1002" s="803"/>
      <c r="S1002" s="870"/>
      <c r="T1002" s="870"/>
      <c r="U1002" s="871"/>
      <c r="V1002" s="870"/>
      <c r="W1002" s="872"/>
      <c r="X1002" s="803"/>
      <c r="Y1002" s="803"/>
    </row>
    <row r="1003" spans="1:25">
      <c r="A1003" s="870"/>
      <c r="B1003" s="803"/>
      <c r="C1003" s="803"/>
      <c r="D1003" s="803"/>
      <c r="E1003" s="870"/>
      <c r="F1003" s="870"/>
      <c r="G1003" s="870"/>
      <c r="H1003" s="870"/>
      <c r="I1003" s="803"/>
      <c r="J1003" s="803"/>
      <c r="K1003" s="803"/>
      <c r="L1003" s="870"/>
      <c r="M1003" s="870"/>
      <c r="N1003" s="870"/>
      <c r="O1003" s="803"/>
      <c r="P1003" s="803"/>
      <c r="Q1003" s="803"/>
      <c r="R1003" s="803"/>
      <c r="S1003" s="870"/>
      <c r="T1003" s="870"/>
      <c r="U1003" s="871"/>
      <c r="V1003" s="870"/>
      <c r="W1003" s="872"/>
      <c r="X1003" s="803"/>
      <c r="Y1003" s="803"/>
    </row>
    <row r="1004" spans="1:25">
      <c r="A1004" s="870"/>
      <c r="B1004" s="803"/>
      <c r="C1004" s="803"/>
      <c r="D1004" s="803"/>
      <c r="E1004" s="870"/>
      <c r="F1004" s="870"/>
      <c r="G1004" s="870"/>
      <c r="H1004" s="870"/>
      <c r="I1004" s="803"/>
      <c r="J1004" s="803"/>
      <c r="K1004" s="803"/>
      <c r="L1004" s="870"/>
      <c r="M1004" s="870"/>
      <c r="N1004" s="870"/>
      <c r="O1004" s="803"/>
      <c r="P1004" s="803"/>
      <c r="Q1004" s="803"/>
      <c r="R1004" s="803"/>
      <c r="S1004" s="870"/>
      <c r="T1004" s="870"/>
      <c r="U1004" s="871"/>
      <c r="V1004" s="870"/>
      <c r="W1004" s="872"/>
      <c r="X1004" s="803"/>
      <c r="Y1004" s="803"/>
    </row>
    <row r="1005" spans="1:25">
      <c r="A1005" s="870"/>
      <c r="B1005" s="803"/>
      <c r="C1005" s="803"/>
      <c r="D1005" s="803"/>
      <c r="E1005" s="870"/>
      <c r="F1005" s="870"/>
      <c r="G1005" s="870"/>
      <c r="H1005" s="870"/>
      <c r="I1005" s="803"/>
      <c r="J1005" s="803"/>
      <c r="K1005" s="803"/>
      <c r="L1005" s="870"/>
      <c r="M1005" s="870"/>
      <c r="N1005" s="870"/>
      <c r="O1005" s="803"/>
      <c r="P1005" s="803"/>
      <c r="Q1005" s="803"/>
      <c r="R1005" s="803"/>
      <c r="S1005" s="870"/>
      <c r="T1005" s="870"/>
      <c r="U1005" s="871"/>
      <c r="V1005" s="870"/>
      <c r="W1005" s="872"/>
      <c r="X1005" s="803"/>
      <c r="Y1005" s="803"/>
    </row>
  </sheetData>
  <mergeCells count="1">
    <mergeCell ref="A1:X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58"/>
  <sheetViews>
    <sheetView zoomScale="120" zoomScaleNormal="120" workbookViewId="0">
      <selection activeCell="E9" sqref="E9"/>
    </sheetView>
  </sheetViews>
  <sheetFormatPr defaultColWidth="12.42578125" defaultRowHeight="15.75"/>
  <cols>
    <col min="1" max="1" width="6" style="2" customWidth="1"/>
    <col min="2" max="2" width="39.42578125" style="2" customWidth="1"/>
    <col min="3" max="8" width="16.42578125" style="2" customWidth="1"/>
    <col min="9" max="9" width="13.140625" style="2" customWidth="1"/>
    <col min="10" max="10" width="13.85546875" style="2" customWidth="1"/>
    <col min="11" max="11" width="12.140625" style="2" customWidth="1"/>
    <col min="12" max="16" width="16.42578125" style="2" customWidth="1"/>
    <col min="17" max="232" width="12.42578125" style="2" customWidth="1"/>
  </cols>
  <sheetData>
    <row r="1" spans="1:232" ht="7.5" customHeight="1">
      <c r="A1" s="95" t="s">
        <v>0</v>
      </c>
      <c r="B1" s="555"/>
      <c r="C1" s="555"/>
      <c r="D1" s="555"/>
      <c r="E1" s="555"/>
      <c r="F1" s="555"/>
      <c r="G1" s="555"/>
      <c r="H1" s="555"/>
      <c r="I1" s="555"/>
      <c r="J1" s="555"/>
      <c r="K1" s="555"/>
      <c r="L1" s="555"/>
      <c r="M1" s="555"/>
      <c r="N1" s="555"/>
      <c r="O1" s="555"/>
      <c r="P1" s="555"/>
    </row>
    <row r="2" spans="1:232" ht="6" customHeight="1">
      <c r="A2" s="95"/>
      <c r="B2" s="556"/>
      <c r="C2" s="556"/>
      <c r="D2" s="556"/>
      <c r="E2" s="556"/>
      <c r="F2" s="556"/>
      <c r="G2" s="556"/>
      <c r="H2" s="556"/>
      <c r="I2" s="556"/>
      <c r="J2" s="556"/>
      <c r="K2" s="556"/>
      <c r="L2" s="556"/>
      <c r="M2" s="556"/>
      <c r="N2" s="556"/>
      <c r="O2" s="556"/>
      <c r="P2" s="556"/>
    </row>
    <row r="3" spans="1:232" ht="52.5" customHeight="1">
      <c r="A3" s="95"/>
      <c r="B3" s="119" t="s">
        <v>2</v>
      </c>
      <c r="C3" s="581" t="s">
        <v>174</v>
      </c>
      <c r="D3" s="582"/>
      <c r="E3" s="582"/>
      <c r="F3" s="582"/>
      <c r="G3" s="582"/>
      <c r="H3" s="583"/>
      <c r="I3" s="581" t="s">
        <v>174</v>
      </c>
      <c r="J3" s="582"/>
      <c r="K3" s="582"/>
      <c r="L3" s="582"/>
      <c r="M3" s="582"/>
      <c r="N3" s="582"/>
      <c r="O3" s="582"/>
      <c r="P3" s="583"/>
    </row>
    <row r="4" spans="1:232" ht="22.5" customHeight="1">
      <c r="A4" s="96"/>
      <c r="B4" s="120" t="s">
        <v>69</v>
      </c>
      <c r="C4" s="120"/>
      <c r="D4" s="120"/>
      <c r="E4" s="120"/>
      <c r="F4" s="120"/>
      <c r="G4" s="120"/>
      <c r="H4" s="120"/>
      <c r="I4" s="120"/>
      <c r="J4" s="120"/>
      <c r="K4" s="120"/>
      <c r="L4" s="120"/>
      <c r="M4" s="120"/>
      <c r="N4" s="120"/>
      <c r="O4" s="120"/>
      <c r="P4" s="120"/>
    </row>
    <row r="5" spans="1:232" hidden="1">
      <c r="A5" s="97"/>
      <c r="B5" s="98"/>
      <c r="C5" s="574"/>
      <c r="D5" s="574"/>
      <c r="E5" s="574"/>
      <c r="F5" s="574"/>
      <c r="G5" s="574"/>
      <c r="H5" s="574"/>
      <c r="I5" s="574"/>
      <c r="J5" s="574"/>
      <c r="K5" s="574"/>
      <c r="L5" s="574"/>
      <c r="M5" s="574"/>
      <c r="N5" s="574"/>
      <c r="O5" s="574"/>
      <c r="P5" s="574"/>
    </row>
    <row r="6" spans="1:232" hidden="1">
      <c r="A6" s="6"/>
      <c r="C6" s="9"/>
      <c r="E6" s="9"/>
      <c r="G6" s="9"/>
      <c r="I6" s="9"/>
      <c r="K6" s="9"/>
      <c r="M6" s="9"/>
      <c r="O6" s="9"/>
    </row>
    <row r="7" spans="1:232" ht="51" customHeight="1">
      <c r="A7" s="575" t="s">
        <v>5</v>
      </c>
      <c r="B7" s="575" t="s">
        <v>175</v>
      </c>
      <c r="C7" s="577" t="s">
        <v>176</v>
      </c>
      <c r="D7" s="578"/>
      <c r="E7" s="577" t="s">
        <v>177</v>
      </c>
      <c r="F7" s="578"/>
      <c r="G7" s="577" t="s">
        <v>178</v>
      </c>
      <c r="H7" s="578"/>
      <c r="I7" s="577" t="s">
        <v>179</v>
      </c>
      <c r="J7" s="578"/>
      <c r="K7" s="577" t="s">
        <v>180</v>
      </c>
      <c r="L7" s="578"/>
      <c r="M7" s="577" t="s">
        <v>181</v>
      </c>
      <c r="N7" s="578"/>
      <c r="O7" s="579" t="s">
        <v>182</v>
      </c>
      <c r="P7" s="580"/>
    </row>
    <row r="8" spans="1:232" s="2" customFormat="1" ht="28.5" customHeight="1" thickBot="1">
      <c r="A8" s="576"/>
      <c r="B8" s="576" t="s">
        <v>6</v>
      </c>
      <c r="C8" s="122" t="s">
        <v>183</v>
      </c>
      <c r="D8" s="123" t="s">
        <v>184</v>
      </c>
      <c r="E8" s="124" t="s">
        <v>183</v>
      </c>
      <c r="F8" s="123" t="s">
        <v>184</v>
      </c>
      <c r="G8" s="124" t="s">
        <v>183</v>
      </c>
      <c r="H8" s="123" t="s">
        <v>184</v>
      </c>
      <c r="I8" s="124" t="s">
        <v>183</v>
      </c>
      <c r="J8" s="123" t="s">
        <v>184</v>
      </c>
      <c r="K8" s="124" t="s">
        <v>183</v>
      </c>
      <c r="L8" s="123" t="s">
        <v>184</v>
      </c>
      <c r="M8" s="124" t="s">
        <v>183</v>
      </c>
      <c r="N8" s="123" t="s">
        <v>184</v>
      </c>
      <c r="O8" s="124" t="s">
        <v>183</v>
      </c>
      <c r="P8" s="123" t="s">
        <v>184</v>
      </c>
    </row>
    <row r="9" spans="1:232" ht="15">
      <c r="A9" s="102">
        <v>1</v>
      </c>
      <c r="B9" s="102" t="s">
        <v>11</v>
      </c>
      <c r="C9" s="125">
        <v>28679</v>
      </c>
      <c r="D9" s="102">
        <v>1279.21</v>
      </c>
      <c r="E9" s="126">
        <v>229436</v>
      </c>
      <c r="F9" s="102">
        <v>8299.36</v>
      </c>
      <c r="G9" s="126">
        <v>14357</v>
      </c>
      <c r="H9" s="102">
        <v>530.62</v>
      </c>
      <c r="I9" s="126">
        <v>541</v>
      </c>
      <c r="J9" s="102">
        <v>31.99</v>
      </c>
      <c r="K9" s="126">
        <v>225</v>
      </c>
      <c r="L9" s="102">
        <v>6.48</v>
      </c>
      <c r="M9" s="126">
        <v>4922</v>
      </c>
      <c r="N9" s="102">
        <v>265.02999999999997</v>
      </c>
      <c r="O9" s="126">
        <f>C9+E9+G9+I9+K9+M9</f>
        <v>278160</v>
      </c>
      <c r="P9" s="126">
        <f>D9+F9+H9+J9+L9+N9</f>
        <v>10412.69</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row>
    <row r="10" spans="1:232" ht="15">
      <c r="A10" s="102">
        <v>2</v>
      </c>
      <c r="B10" s="102" t="s">
        <v>12</v>
      </c>
      <c r="C10" s="126">
        <v>19949</v>
      </c>
      <c r="D10" s="102">
        <v>1731.53</v>
      </c>
      <c r="E10" s="126">
        <v>77167</v>
      </c>
      <c r="F10" s="102">
        <v>3136.31</v>
      </c>
      <c r="G10" s="126">
        <v>228</v>
      </c>
      <c r="H10" s="102">
        <v>6.96</v>
      </c>
      <c r="I10" s="126">
        <v>617</v>
      </c>
      <c r="J10" s="102">
        <v>60.6</v>
      </c>
      <c r="K10" s="126">
        <v>5</v>
      </c>
      <c r="L10" s="102">
        <v>0.68</v>
      </c>
      <c r="M10" s="126">
        <v>952</v>
      </c>
      <c r="N10" s="102">
        <v>101.58</v>
      </c>
      <c r="O10" s="126">
        <f t="shared" ref="O10:P57" si="0">C10+E10+G10+I10+K10+M10</f>
        <v>98918</v>
      </c>
      <c r="P10" s="126">
        <f t="shared" si="0"/>
        <v>5037.6600000000008</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row>
    <row r="11" spans="1:232" ht="15">
      <c r="A11" s="102">
        <v>3</v>
      </c>
      <c r="B11" s="102" t="s">
        <v>13</v>
      </c>
      <c r="C11" s="126">
        <v>6228</v>
      </c>
      <c r="D11" s="102">
        <v>372.09</v>
      </c>
      <c r="E11" s="126">
        <v>28397</v>
      </c>
      <c r="F11" s="102">
        <v>890.58</v>
      </c>
      <c r="G11" s="126">
        <v>29535</v>
      </c>
      <c r="H11" s="102">
        <v>1082.07</v>
      </c>
      <c r="I11" s="126">
        <v>120</v>
      </c>
      <c r="J11" s="102">
        <v>15.38</v>
      </c>
      <c r="K11" s="126">
        <v>220</v>
      </c>
      <c r="L11" s="102">
        <v>13.38</v>
      </c>
      <c r="M11" s="126">
        <v>865</v>
      </c>
      <c r="N11" s="102">
        <v>118.73</v>
      </c>
      <c r="O11" s="126">
        <f t="shared" si="0"/>
        <v>65365</v>
      </c>
      <c r="P11" s="126">
        <f t="shared" si="0"/>
        <v>2492.23</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row>
    <row r="12" spans="1:232" ht="15">
      <c r="A12" s="102">
        <v>4</v>
      </c>
      <c r="B12" s="102" t="s">
        <v>14</v>
      </c>
      <c r="C12" s="126">
        <v>1277</v>
      </c>
      <c r="D12" s="102">
        <v>70.44</v>
      </c>
      <c r="E12" s="126">
        <v>66720</v>
      </c>
      <c r="F12" s="102">
        <v>1712.51</v>
      </c>
      <c r="G12" s="126">
        <v>502</v>
      </c>
      <c r="H12" s="102">
        <v>11.57</v>
      </c>
      <c r="I12" s="126">
        <v>281</v>
      </c>
      <c r="J12" s="102">
        <v>19.670000000000002</v>
      </c>
      <c r="K12" s="126">
        <v>144</v>
      </c>
      <c r="L12" s="102">
        <v>4.54</v>
      </c>
      <c r="M12" s="126">
        <v>2533</v>
      </c>
      <c r="N12" s="102">
        <v>121.14</v>
      </c>
      <c r="O12" s="126">
        <f t="shared" si="0"/>
        <v>71457</v>
      </c>
      <c r="P12" s="126">
        <f t="shared" si="0"/>
        <v>1939.8700000000001</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row>
    <row r="13" spans="1:232" ht="15">
      <c r="A13" s="102">
        <v>5</v>
      </c>
      <c r="B13" s="102" t="s">
        <v>15</v>
      </c>
      <c r="C13" s="126">
        <v>1180</v>
      </c>
      <c r="D13" s="102">
        <v>96.96</v>
      </c>
      <c r="E13" s="126">
        <v>9820</v>
      </c>
      <c r="F13" s="102">
        <v>364.42</v>
      </c>
      <c r="G13" s="126">
        <v>3</v>
      </c>
      <c r="H13" s="102">
        <v>1.28</v>
      </c>
      <c r="I13" s="126">
        <v>18</v>
      </c>
      <c r="J13" s="102">
        <v>2.5299999999999998</v>
      </c>
      <c r="K13" s="126">
        <v>0</v>
      </c>
      <c r="L13" s="102">
        <v>0</v>
      </c>
      <c r="M13" s="126">
        <v>278</v>
      </c>
      <c r="N13" s="102">
        <v>38.979999999999997</v>
      </c>
      <c r="O13" s="126">
        <f t="shared" si="0"/>
        <v>11299</v>
      </c>
      <c r="P13" s="126">
        <f t="shared" si="0"/>
        <v>504.16999999999996</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row>
    <row r="14" spans="1:232" ht="15">
      <c r="A14" s="102">
        <v>6</v>
      </c>
      <c r="B14" s="102" t="s">
        <v>16</v>
      </c>
      <c r="C14" s="126">
        <v>531</v>
      </c>
      <c r="D14" s="102">
        <v>58.7</v>
      </c>
      <c r="E14" s="126">
        <v>3413</v>
      </c>
      <c r="F14" s="102">
        <v>160.30000000000001</v>
      </c>
      <c r="G14" s="126">
        <v>9</v>
      </c>
      <c r="H14" s="102">
        <v>0.9</v>
      </c>
      <c r="I14" s="126">
        <v>24</v>
      </c>
      <c r="J14" s="102">
        <v>1.06</v>
      </c>
      <c r="K14" s="126">
        <v>2</v>
      </c>
      <c r="L14" s="102">
        <v>1.43</v>
      </c>
      <c r="M14" s="126">
        <v>248</v>
      </c>
      <c r="N14" s="102">
        <v>64.989999999999995</v>
      </c>
      <c r="O14" s="126">
        <f t="shared" si="0"/>
        <v>4227</v>
      </c>
      <c r="P14" s="126">
        <f t="shared" si="0"/>
        <v>287.38</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row>
    <row r="15" spans="1:232" ht="15">
      <c r="A15" s="102">
        <v>7</v>
      </c>
      <c r="B15" s="102" t="s">
        <v>17</v>
      </c>
      <c r="C15" s="126">
        <v>274</v>
      </c>
      <c r="D15" s="102">
        <v>3.93</v>
      </c>
      <c r="E15" s="126">
        <v>807</v>
      </c>
      <c r="F15" s="102">
        <v>46.19</v>
      </c>
      <c r="G15" s="126">
        <v>11</v>
      </c>
      <c r="H15" s="102">
        <v>0.1</v>
      </c>
      <c r="I15" s="126">
        <v>39</v>
      </c>
      <c r="J15" s="102">
        <v>5.14</v>
      </c>
      <c r="K15" s="126">
        <v>0</v>
      </c>
      <c r="L15" s="102">
        <v>0</v>
      </c>
      <c r="M15" s="126">
        <v>104</v>
      </c>
      <c r="N15" s="102">
        <v>8.0500000000000007</v>
      </c>
      <c r="O15" s="126">
        <f t="shared" si="0"/>
        <v>1235</v>
      </c>
      <c r="P15" s="126">
        <f t="shared" si="0"/>
        <v>63.41</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row>
    <row r="16" spans="1:232" ht="15">
      <c r="A16" s="102">
        <v>8</v>
      </c>
      <c r="B16" s="102" t="s">
        <v>18</v>
      </c>
      <c r="C16" s="126">
        <v>1922</v>
      </c>
      <c r="D16" s="102">
        <v>204.95</v>
      </c>
      <c r="E16" s="126">
        <v>8403</v>
      </c>
      <c r="F16" s="102">
        <v>265.27</v>
      </c>
      <c r="G16" s="126">
        <v>0</v>
      </c>
      <c r="H16" s="102">
        <v>0</v>
      </c>
      <c r="I16" s="126">
        <v>24</v>
      </c>
      <c r="J16" s="102">
        <v>2.14</v>
      </c>
      <c r="K16" s="126">
        <v>1</v>
      </c>
      <c r="L16" s="102">
        <v>0.76</v>
      </c>
      <c r="M16" s="126">
        <v>112</v>
      </c>
      <c r="N16" s="102">
        <v>10.34</v>
      </c>
      <c r="O16" s="126">
        <f t="shared" si="0"/>
        <v>10462</v>
      </c>
      <c r="P16" s="126">
        <f t="shared" si="0"/>
        <v>483.45999999999992</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row>
    <row r="17" spans="1:232" ht="15">
      <c r="A17" s="102">
        <v>9</v>
      </c>
      <c r="B17" s="102" t="s">
        <v>19</v>
      </c>
      <c r="C17" s="126">
        <v>1141</v>
      </c>
      <c r="D17" s="102">
        <v>44.21</v>
      </c>
      <c r="E17" s="126">
        <v>4950</v>
      </c>
      <c r="F17" s="102">
        <v>108.56</v>
      </c>
      <c r="G17" s="126">
        <v>2</v>
      </c>
      <c r="H17" s="102">
        <v>0</v>
      </c>
      <c r="I17" s="126">
        <v>5</v>
      </c>
      <c r="J17" s="102">
        <v>0.05</v>
      </c>
      <c r="K17" s="126">
        <v>0</v>
      </c>
      <c r="L17" s="102">
        <v>0</v>
      </c>
      <c r="M17" s="126">
        <v>55</v>
      </c>
      <c r="N17" s="102">
        <v>1.71</v>
      </c>
      <c r="O17" s="126">
        <f t="shared" si="0"/>
        <v>6153</v>
      </c>
      <c r="P17" s="126">
        <f t="shared" si="0"/>
        <v>154.53000000000003</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row>
    <row r="18" spans="1:232" ht="15">
      <c r="A18" s="102">
        <v>10</v>
      </c>
      <c r="B18" s="102" t="s">
        <v>20</v>
      </c>
      <c r="C18" s="126">
        <v>898</v>
      </c>
      <c r="D18" s="102">
        <v>61.43</v>
      </c>
      <c r="E18" s="126">
        <v>3695</v>
      </c>
      <c r="F18" s="102">
        <v>146</v>
      </c>
      <c r="G18" s="126">
        <v>4</v>
      </c>
      <c r="H18" s="102">
        <v>0.1</v>
      </c>
      <c r="I18" s="126">
        <v>50</v>
      </c>
      <c r="J18" s="102">
        <v>2.73</v>
      </c>
      <c r="K18" s="126">
        <v>0</v>
      </c>
      <c r="L18" s="102">
        <v>0</v>
      </c>
      <c r="M18" s="126">
        <v>58</v>
      </c>
      <c r="N18" s="102">
        <v>9.1999999999999993</v>
      </c>
      <c r="O18" s="126">
        <f t="shared" si="0"/>
        <v>4705</v>
      </c>
      <c r="P18" s="126">
        <f t="shared" si="0"/>
        <v>219.45999999999998</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row>
    <row r="19" spans="1:232" ht="15">
      <c r="A19" s="102">
        <v>11</v>
      </c>
      <c r="B19" s="102" t="s">
        <v>21</v>
      </c>
      <c r="C19" s="102">
        <v>34</v>
      </c>
      <c r="D19" s="102">
        <v>2.46</v>
      </c>
      <c r="E19" s="102">
        <v>204</v>
      </c>
      <c r="F19" s="102">
        <v>8.11</v>
      </c>
      <c r="G19" s="102">
        <v>0</v>
      </c>
      <c r="H19" s="102">
        <v>0</v>
      </c>
      <c r="I19" s="102">
        <v>21</v>
      </c>
      <c r="J19" s="102">
        <v>2.13</v>
      </c>
      <c r="K19" s="102">
        <v>0</v>
      </c>
      <c r="L19" s="102">
        <v>0</v>
      </c>
      <c r="M19" s="102">
        <v>16</v>
      </c>
      <c r="N19" s="102">
        <v>1.57</v>
      </c>
      <c r="O19" s="126">
        <f t="shared" si="0"/>
        <v>275</v>
      </c>
      <c r="P19" s="126">
        <f t="shared" si="0"/>
        <v>14.27</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row>
    <row r="20" spans="1:232" ht="15">
      <c r="A20" s="102">
        <v>12</v>
      </c>
      <c r="B20" s="102" t="s">
        <v>22</v>
      </c>
      <c r="C20" s="102">
        <v>853</v>
      </c>
      <c r="D20" s="102">
        <v>35.69</v>
      </c>
      <c r="E20" s="102">
        <v>4550</v>
      </c>
      <c r="F20" s="102">
        <v>126.9</v>
      </c>
      <c r="G20" s="102">
        <v>3</v>
      </c>
      <c r="H20" s="102">
        <v>0.02</v>
      </c>
      <c r="I20" s="102">
        <v>4</v>
      </c>
      <c r="J20" s="102">
        <v>0.39</v>
      </c>
      <c r="K20" s="102">
        <v>6</v>
      </c>
      <c r="L20" s="102">
        <v>0.18</v>
      </c>
      <c r="M20" s="102">
        <v>10</v>
      </c>
      <c r="N20" s="102">
        <v>0.57999999999999996</v>
      </c>
      <c r="O20" s="126">
        <f t="shared" si="0"/>
        <v>5426</v>
      </c>
      <c r="P20" s="126">
        <f t="shared" si="0"/>
        <v>163.76000000000002</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row>
    <row r="21" spans="1:232" ht="15">
      <c r="A21" s="102">
        <v>13</v>
      </c>
      <c r="B21" s="102" t="s">
        <v>23</v>
      </c>
      <c r="C21" s="102">
        <v>2077</v>
      </c>
      <c r="D21" s="102">
        <v>228.07</v>
      </c>
      <c r="E21" s="102">
        <v>7818</v>
      </c>
      <c r="F21" s="102">
        <v>302.64999999999998</v>
      </c>
      <c r="G21" s="102">
        <v>11</v>
      </c>
      <c r="H21" s="102">
        <v>1.02</v>
      </c>
      <c r="I21" s="102">
        <v>52</v>
      </c>
      <c r="J21" s="102">
        <v>9.51</v>
      </c>
      <c r="K21" s="102">
        <v>1</v>
      </c>
      <c r="L21" s="102">
        <v>0.04</v>
      </c>
      <c r="M21" s="102">
        <v>149</v>
      </c>
      <c r="N21" s="102">
        <v>18.510000000000002</v>
      </c>
      <c r="O21" s="126">
        <f t="shared" si="0"/>
        <v>10108</v>
      </c>
      <c r="P21" s="126">
        <f t="shared" si="0"/>
        <v>559.79999999999995</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row>
    <row r="22" spans="1:232" ht="15">
      <c r="A22" s="102">
        <v>14</v>
      </c>
      <c r="B22" s="102" t="s">
        <v>24</v>
      </c>
      <c r="C22" s="102">
        <v>2601</v>
      </c>
      <c r="D22" s="102">
        <v>138.38</v>
      </c>
      <c r="E22" s="102">
        <v>18748</v>
      </c>
      <c r="F22" s="102">
        <v>573.59</v>
      </c>
      <c r="G22" s="102">
        <v>21</v>
      </c>
      <c r="H22" s="102">
        <v>0.71</v>
      </c>
      <c r="I22" s="102">
        <v>18</v>
      </c>
      <c r="J22" s="102">
        <v>0.88</v>
      </c>
      <c r="K22" s="102">
        <v>5</v>
      </c>
      <c r="L22" s="102">
        <v>0.03</v>
      </c>
      <c r="M22" s="102">
        <v>476</v>
      </c>
      <c r="N22" s="102">
        <v>68.180000000000007</v>
      </c>
      <c r="O22" s="126">
        <f t="shared" si="0"/>
        <v>21869</v>
      </c>
      <c r="P22" s="126">
        <f t="shared" si="0"/>
        <v>781.77</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row>
    <row r="23" spans="1:232" ht="15">
      <c r="A23" s="102">
        <v>15</v>
      </c>
      <c r="B23" s="102" t="s">
        <v>25</v>
      </c>
      <c r="C23" s="102">
        <v>2070</v>
      </c>
      <c r="D23" s="102">
        <v>26.39</v>
      </c>
      <c r="E23" s="102">
        <v>2338</v>
      </c>
      <c r="F23" s="102">
        <v>124.24</v>
      </c>
      <c r="G23" s="102">
        <v>5</v>
      </c>
      <c r="H23" s="102">
        <v>1.56</v>
      </c>
      <c r="I23" s="102">
        <v>47</v>
      </c>
      <c r="J23" s="102">
        <v>40.43</v>
      </c>
      <c r="K23" s="102">
        <v>0</v>
      </c>
      <c r="L23" s="102">
        <v>0</v>
      </c>
      <c r="M23" s="102">
        <v>474</v>
      </c>
      <c r="N23" s="102">
        <v>379.17</v>
      </c>
      <c r="O23" s="126">
        <f t="shared" si="0"/>
        <v>4934</v>
      </c>
      <c r="P23" s="126">
        <f t="shared" si="0"/>
        <v>571.79</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row>
    <row r="24" spans="1:232" ht="15">
      <c r="A24" s="102">
        <v>16</v>
      </c>
      <c r="B24" s="102" t="s">
        <v>26</v>
      </c>
      <c r="C24" s="102">
        <v>1530</v>
      </c>
      <c r="D24" s="102">
        <v>26.85</v>
      </c>
      <c r="E24" s="102">
        <v>4161</v>
      </c>
      <c r="F24" s="102">
        <v>54.93</v>
      </c>
      <c r="G24" s="102">
        <v>1</v>
      </c>
      <c r="H24" s="102">
        <v>0.03</v>
      </c>
      <c r="I24" s="102">
        <v>2</v>
      </c>
      <c r="J24" s="102">
        <v>0.02</v>
      </c>
      <c r="K24" s="102">
        <v>1</v>
      </c>
      <c r="L24" s="102">
        <v>0.02</v>
      </c>
      <c r="M24" s="102">
        <v>86</v>
      </c>
      <c r="N24" s="102">
        <v>0.5</v>
      </c>
      <c r="O24" s="126">
        <f t="shared" si="0"/>
        <v>5781</v>
      </c>
      <c r="P24" s="126">
        <f t="shared" si="0"/>
        <v>82.35</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row>
    <row r="25" spans="1:232" ht="15">
      <c r="A25" s="102">
        <v>17</v>
      </c>
      <c r="B25" s="102" t="s">
        <v>27</v>
      </c>
      <c r="C25" s="102">
        <v>233</v>
      </c>
      <c r="D25" s="102">
        <v>13.46</v>
      </c>
      <c r="E25" s="102">
        <v>987</v>
      </c>
      <c r="F25" s="102">
        <v>41.64</v>
      </c>
      <c r="G25" s="102">
        <v>0</v>
      </c>
      <c r="H25" s="102">
        <v>0</v>
      </c>
      <c r="I25" s="102">
        <v>1</v>
      </c>
      <c r="J25" s="102">
        <v>7.0000000000000007E-2</v>
      </c>
      <c r="K25" s="102">
        <v>0</v>
      </c>
      <c r="L25" s="102">
        <v>0</v>
      </c>
      <c r="M25" s="102">
        <v>8</v>
      </c>
      <c r="N25" s="102">
        <v>2.79</v>
      </c>
      <c r="O25" s="126">
        <f t="shared" si="0"/>
        <v>1229</v>
      </c>
      <c r="P25" s="126">
        <f t="shared" si="0"/>
        <v>57.96</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row>
    <row r="26" spans="1:232" ht="15">
      <c r="A26" s="102">
        <v>18</v>
      </c>
      <c r="B26" s="102" t="s">
        <v>28</v>
      </c>
      <c r="C26" s="102">
        <v>5</v>
      </c>
      <c r="D26" s="102">
        <v>0.25</v>
      </c>
      <c r="E26" s="102">
        <v>11</v>
      </c>
      <c r="F26" s="102">
        <v>0.62</v>
      </c>
      <c r="G26" s="102">
        <v>12</v>
      </c>
      <c r="H26" s="102">
        <v>0.22</v>
      </c>
      <c r="I26" s="102">
        <v>0</v>
      </c>
      <c r="J26" s="102">
        <v>0</v>
      </c>
      <c r="K26" s="102">
        <v>0</v>
      </c>
      <c r="L26" s="102">
        <v>0</v>
      </c>
      <c r="M26" s="102">
        <v>22</v>
      </c>
      <c r="N26" s="102">
        <v>0.77</v>
      </c>
      <c r="O26" s="126">
        <f t="shared" si="0"/>
        <v>50</v>
      </c>
      <c r="P26" s="126">
        <f t="shared" si="0"/>
        <v>1.86</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row>
    <row r="27" spans="1:232" ht="15">
      <c r="A27" s="102">
        <v>19</v>
      </c>
      <c r="B27" s="102" t="s">
        <v>29</v>
      </c>
      <c r="C27" s="102">
        <v>9809</v>
      </c>
      <c r="D27" s="102">
        <v>522.03</v>
      </c>
      <c r="E27" s="102">
        <v>21522</v>
      </c>
      <c r="F27" s="102">
        <v>525.80999999999995</v>
      </c>
      <c r="G27" s="102">
        <v>4</v>
      </c>
      <c r="H27" s="102">
        <v>0.09</v>
      </c>
      <c r="I27" s="102">
        <v>90</v>
      </c>
      <c r="J27" s="102">
        <v>31.26</v>
      </c>
      <c r="K27" s="102">
        <v>0</v>
      </c>
      <c r="L27" s="102">
        <v>0</v>
      </c>
      <c r="M27" s="102">
        <v>288</v>
      </c>
      <c r="N27" s="102">
        <v>17.07</v>
      </c>
      <c r="O27" s="126">
        <f t="shared" si="0"/>
        <v>31713</v>
      </c>
      <c r="P27" s="126">
        <f t="shared" si="0"/>
        <v>1096.2599999999998</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row>
    <row r="28" spans="1:232" ht="15">
      <c r="A28" s="102">
        <v>20</v>
      </c>
      <c r="B28" s="102" t="s">
        <v>30</v>
      </c>
      <c r="C28" s="102">
        <v>67</v>
      </c>
      <c r="D28" s="102">
        <v>4.72</v>
      </c>
      <c r="E28" s="102">
        <v>2736</v>
      </c>
      <c r="F28" s="102">
        <v>1020.49</v>
      </c>
      <c r="G28" s="102">
        <v>0</v>
      </c>
      <c r="H28" s="102">
        <v>0</v>
      </c>
      <c r="I28" s="102">
        <v>26</v>
      </c>
      <c r="J28" s="102">
        <v>3.02</v>
      </c>
      <c r="K28" s="102">
        <v>1</v>
      </c>
      <c r="L28" s="102">
        <v>0.22</v>
      </c>
      <c r="M28" s="102">
        <v>7</v>
      </c>
      <c r="N28" s="102">
        <v>2.29</v>
      </c>
      <c r="O28" s="126">
        <f t="shared" si="0"/>
        <v>2837</v>
      </c>
      <c r="P28" s="126">
        <f t="shared" si="0"/>
        <v>1030.74</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row>
    <row r="29" spans="1:232" ht="15">
      <c r="A29" s="102">
        <v>21</v>
      </c>
      <c r="B29" s="102" t="s">
        <v>31</v>
      </c>
      <c r="C29" s="102">
        <v>430</v>
      </c>
      <c r="D29" s="102">
        <v>17.670000000000002</v>
      </c>
      <c r="E29" s="102">
        <v>2532</v>
      </c>
      <c r="F29" s="102">
        <v>61.77</v>
      </c>
      <c r="G29" s="102">
        <v>3</v>
      </c>
      <c r="H29" s="102">
        <v>0.11</v>
      </c>
      <c r="I29" s="102">
        <v>0</v>
      </c>
      <c r="J29" s="102">
        <v>0</v>
      </c>
      <c r="K29" s="102">
        <v>0</v>
      </c>
      <c r="L29" s="102">
        <v>0</v>
      </c>
      <c r="M29" s="102">
        <v>37</v>
      </c>
      <c r="N29" s="102">
        <v>4.8</v>
      </c>
      <c r="O29" s="126">
        <f t="shared" si="0"/>
        <v>3002</v>
      </c>
      <c r="P29" s="126">
        <f t="shared" si="0"/>
        <v>84.35</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row>
    <row r="30" spans="1:232" ht="15">
      <c r="A30" s="102">
        <v>22</v>
      </c>
      <c r="B30" s="102" t="s">
        <v>32</v>
      </c>
      <c r="C30" s="102">
        <v>0</v>
      </c>
      <c r="D30" s="102">
        <v>0</v>
      </c>
      <c r="E30" s="102">
        <v>5</v>
      </c>
      <c r="F30" s="102">
        <v>0.08</v>
      </c>
      <c r="G30" s="102">
        <v>0</v>
      </c>
      <c r="H30" s="102">
        <v>0</v>
      </c>
      <c r="I30" s="102">
        <v>0</v>
      </c>
      <c r="J30" s="102">
        <v>0</v>
      </c>
      <c r="K30" s="102">
        <v>0</v>
      </c>
      <c r="L30" s="102">
        <v>0</v>
      </c>
      <c r="M30" s="102">
        <v>0</v>
      </c>
      <c r="N30" s="102">
        <v>0</v>
      </c>
      <c r="O30" s="126">
        <f t="shared" si="0"/>
        <v>5</v>
      </c>
      <c r="P30" s="126">
        <f t="shared" si="0"/>
        <v>0.08</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row>
    <row r="31" spans="1:232" ht="15">
      <c r="A31" s="102">
        <v>23</v>
      </c>
      <c r="B31" s="102" t="s">
        <v>33</v>
      </c>
      <c r="C31" s="102">
        <v>950</v>
      </c>
      <c r="D31" s="102">
        <v>1.7</v>
      </c>
      <c r="E31" s="102">
        <v>12687</v>
      </c>
      <c r="F31" s="102">
        <v>24.83</v>
      </c>
      <c r="G31" s="102">
        <v>48</v>
      </c>
      <c r="H31" s="102">
        <v>0.09</v>
      </c>
      <c r="I31" s="102">
        <v>15</v>
      </c>
      <c r="J31" s="102">
        <v>0.02</v>
      </c>
      <c r="K31" s="102">
        <v>5</v>
      </c>
      <c r="L31" s="102">
        <v>0.04</v>
      </c>
      <c r="M31" s="102">
        <v>9</v>
      </c>
      <c r="N31" s="102">
        <v>0.02</v>
      </c>
      <c r="O31" s="126">
        <f t="shared" si="0"/>
        <v>13714</v>
      </c>
      <c r="P31" s="126">
        <f t="shared" si="0"/>
        <v>26.699999999999996</v>
      </c>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row>
    <row r="32" spans="1:232" ht="15">
      <c r="A32" s="102">
        <v>24</v>
      </c>
      <c r="B32" s="102" t="s">
        <v>34</v>
      </c>
      <c r="C32" s="102">
        <v>2243</v>
      </c>
      <c r="D32" s="102">
        <v>110.09</v>
      </c>
      <c r="E32" s="102">
        <v>5943</v>
      </c>
      <c r="F32" s="102">
        <v>110.78</v>
      </c>
      <c r="G32" s="102">
        <v>6</v>
      </c>
      <c r="H32" s="102">
        <v>0.06</v>
      </c>
      <c r="I32" s="102">
        <v>12</v>
      </c>
      <c r="J32" s="102">
        <v>0.17</v>
      </c>
      <c r="K32" s="102">
        <v>25</v>
      </c>
      <c r="L32" s="102">
        <v>0.33</v>
      </c>
      <c r="M32" s="102">
        <v>2</v>
      </c>
      <c r="N32" s="102">
        <v>0.11</v>
      </c>
      <c r="O32" s="126">
        <f t="shared" si="0"/>
        <v>8231</v>
      </c>
      <c r="P32" s="126">
        <f t="shared" si="0"/>
        <v>221.54000000000002</v>
      </c>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row>
    <row r="33" spans="1:232" ht="15">
      <c r="A33" s="102">
        <v>25</v>
      </c>
      <c r="B33" s="102" t="s">
        <v>35</v>
      </c>
      <c r="C33" s="102">
        <v>491</v>
      </c>
      <c r="D33" s="102">
        <v>21.72</v>
      </c>
      <c r="E33" s="102">
        <v>2194</v>
      </c>
      <c r="F33" s="102">
        <v>59.1</v>
      </c>
      <c r="G33" s="102">
        <v>0</v>
      </c>
      <c r="H33" s="102">
        <v>0</v>
      </c>
      <c r="I33" s="102">
        <v>0</v>
      </c>
      <c r="J33" s="102">
        <v>0</v>
      </c>
      <c r="K33" s="102">
        <v>0</v>
      </c>
      <c r="L33" s="102">
        <v>0</v>
      </c>
      <c r="M33" s="102">
        <v>34</v>
      </c>
      <c r="N33" s="102">
        <v>1.1399999999999999</v>
      </c>
      <c r="O33" s="126">
        <f t="shared" si="0"/>
        <v>2719</v>
      </c>
      <c r="P33" s="126">
        <f t="shared" si="0"/>
        <v>81.96</v>
      </c>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row>
    <row r="34" spans="1:232" ht="15">
      <c r="A34" s="102">
        <v>26</v>
      </c>
      <c r="B34" s="102" t="s">
        <v>36</v>
      </c>
      <c r="C34" s="102">
        <v>7895</v>
      </c>
      <c r="D34" s="102">
        <v>21.51</v>
      </c>
      <c r="E34" s="102">
        <v>483588</v>
      </c>
      <c r="F34" s="102">
        <v>1174.32</v>
      </c>
      <c r="G34" s="102">
        <v>2</v>
      </c>
      <c r="H34" s="102">
        <v>0.47</v>
      </c>
      <c r="I34" s="102">
        <v>9</v>
      </c>
      <c r="J34" s="102">
        <v>0.67</v>
      </c>
      <c r="K34" s="102">
        <v>1</v>
      </c>
      <c r="L34" s="102">
        <v>0.03</v>
      </c>
      <c r="M34" s="102">
        <v>11</v>
      </c>
      <c r="N34" s="102">
        <v>0.56000000000000005</v>
      </c>
      <c r="O34" s="126">
        <f t="shared" si="0"/>
        <v>491506</v>
      </c>
      <c r="P34" s="126">
        <f t="shared" si="0"/>
        <v>1197.56</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row>
    <row r="35" spans="1:232" ht="15">
      <c r="A35" s="102">
        <v>27</v>
      </c>
      <c r="B35" s="102" t="s">
        <v>37</v>
      </c>
      <c r="C35" s="102">
        <v>2893</v>
      </c>
      <c r="D35" s="102">
        <v>40.06</v>
      </c>
      <c r="E35" s="102">
        <v>38122</v>
      </c>
      <c r="F35" s="102">
        <v>291.37</v>
      </c>
      <c r="G35" s="102">
        <v>3</v>
      </c>
      <c r="H35" s="102">
        <v>0.03</v>
      </c>
      <c r="I35" s="102">
        <v>28</v>
      </c>
      <c r="J35" s="102">
        <v>0.53</v>
      </c>
      <c r="K35" s="102">
        <v>3</v>
      </c>
      <c r="L35" s="102">
        <v>0.1</v>
      </c>
      <c r="M35" s="102">
        <v>51</v>
      </c>
      <c r="N35" s="102">
        <v>2.85</v>
      </c>
      <c r="O35" s="126">
        <f t="shared" si="0"/>
        <v>41100</v>
      </c>
      <c r="P35" s="126">
        <f t="shared" si="0"/>
        <v>334.94</v>
      </c>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row>
    <row r="36" spans="1:232" ht="15">
      <c r="A36" s="102">
        <v>28</v>
      </c>
      <c r="B36" s="102" t="s">
        <v>38</v>
      </c>
      <c r="C36" s="102">
        <v>5796</v>
      </c>
      <c r="D36" s="102">
        <v>420.83</v>
      </c>
      <c r="E36" s="102">
        <v>16862</v>
      </c>
      <c r="F36" s="102">
        <v>816.82</v>
      </c>
      <c r="G36" s="102">
        <v>16</v>
      </c>
      <c r="H36" s="102">
        <v>0.56999999999999995</v>
      </c>
      <c r="I36" s="102">
        <v>75</v>
      </c>
      <c r="J36" s="102">
        <v>8.48</v>
      </c>
      <c r="K36" s="102">
        <v>16</v>
      </c>
      <c r="L36" s="102">
        <v>1.66</v>
      </c>
      <c r="M36" s="102">
        <v>425</v>
      </c>
      <c r="N36" s="102">
        <v>44.83</v>
      </c>
      <c r="O36" s="126">
        <f t="shared" si="0"/>
        <v>23190</v>
      </c>
      <c r="P36" s="126">
        <f t="shared" si="0"/>
        <v>1293.19</v>
      </c>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row>
    <row r="37" spans="1:232" ht="15">
      <c r="A37" s="102">
        <v>29</v>
      </c>
      <c r="B37" s="102" t="s">
        <v>39</v>
      </c>
      <c r="C37" s="102">
        <v>6575</v>
      </c>
      <c r="D37" s="102">
        <v>822.9</v>
      </c>
      <c r="E37" s="102">
        <v>26712</v>
      </c>
      <c r="F37" s="102">
        <v>1594.55</v>
      </c>
      <c r="G37" s="102">
        <v>135</v>
      </c>
      <c r="H37" s="102">
        <v>10.83</v>
      </c>
      <c r="I37" s="102">
        <v>258</v>
      </c>
      <c r="J37" s="102">
        <v>43.87</v>
      </c>
      <c r="K37" s="102">
        <v>34</v>
      </c>
      <c r="L37" s="102">
        <v>1.46</v>
      </c>
      <c r="M37" s="102">
        <v>409</v>
      </c>
      <c r="N37" s="102">
        <v>149.16999999999999</v>
      </c>
      <c r="O37" s="126">
        <f t="shared" si="0"/>
        <v>34123</v>
      </c>
      <c r="P37" s="126">
        <f t="shared" si="0"/>
        <v>2622.7799999999997</v>
      </c>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row>
    <row r="38" spans="1:232" ht="15">
      <c r="A38" s="102">
        <v>30</v>
      </c>
      <c r="B38" s="102" t="s">
        <v>40</v>
      </c>
      <c r="C38" s="102">
        <v>382</v>
      </c>
      <c r="D38" s="102">
        <v>11.68</v>
      </c>
      <c r="E38" s="102">
        <v>3376</v>
      </c>
      <c r="F38" s="102">
        <v>85.15</v>
      </c>
      <c r="G38" s="102">
        <v>10</v>
      </c>
      <c r="H38" s="102">
        <v>0.01</v>
      </c>
      <c r="I38" s="102">
        <v>12</v>
      </c>
      <c r="J38" s="102">
        <v>0.19</v>
      </c>
      <c r="K38" s="102">
        <v>0</v>
      </c>
      <c r="L38" s="102">
        <v>0</v>
      </c>
      <c r="M38" s="102">
        <v>45</v>
      </c>
      <c r="N38" s="102">
        <v>32.15</v>
      </c>
      <c r="O38" s="126">
        <f t="shared" si="0"/>
        <v>3825</v>
      </c>
      <c r="P38" s="126">
        <f t="shared" si="0"/>
        <v>129.18</v>
      </c>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row>
    <row r="39" spans="1:232" ht="15">
      <c r="A39" s="102">
        <v>31</v>
      </c>
      <c r="B39" s="102" t="s">
        <v>41</v>
      </c>
      <c r="C39" s="102">
        <v>818</v>
      </c>
      <c r="D39" s="102">
        <v>4.6399999999999997</v>
      </c>
      <c r="E39" s="102">
        <v>81661</v>
      </c>
      <c r="F39" s="102">
        <v>273.94</v>
      </c>
      <c r="G39" s="102">
        <v>4</v>
      </c>
      <c r="H39" s="102">
        <v>0.01</v>
      </c>
      <c r="I39" s="102">
        <v>0</v>
      </c>
      <c r="J39" s="102">
        <v>0</v>
      </c>
      <c r="K39" s="102">
        <v>0</v>
      </c>
      <c r="L39" s="102">
        <v>0</v>
      </c>
      <c r="M39" s="102">
        <v>5</v>
      </c>
      <c r="N39" s="102">
        <v>0.01</v>
      </c>
      <c r="O39" s="126">
        <f t="shared" si="0"/>
        <v>82488</v>
      </c>
      <c r="P39" s="126">
        <f t="shared" si="0"/>
        <v>278.59999999999997</v>
      </c>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row>
    <row r="40" spans="1:232" ht="15">
      <c r="A40" s="102">
        <v>32</v>
      </c>
      <c r="B40" s="102" t="s">
        <v>42</v>
      </c>
      <c r="C40" s="102">
        <v>217</v>
      </c>
      <c r="D40" s="102">
        <v>3.22</v>
      </c>
      <c r="E40" s="102">
        <v>2437</v>
      </c>
      <c r="F40" s="102">
        <v>73.64</v>
      </c>
      <c r="G40" s="102">
        <v>1</v>
      </c>
      <c r="H40" s="102">
        <v>0.04</v>
      </c>
      <c r="I40" s="102">
        <v>2</v>
      </c>
      <c r="J40" s="102">
        <v>0.05</v>
      </c>
      <c r="K40" s="102">
        <v>0</v>
      </c>
      <c r="L40" s="102">
        <v>0</v>
      </c>
      <c r="M40" s="102">
        <v>10</v>
      </c>
      <c r="N40" s="102">
        <v>2.6</v>
      </c>
      <c r="O40" s="126">
        <f t="shared" si="0"/>
        <v>2667</v>
      </c>
      <c r="P40" s="126">
        <f t="shared" si="0"/>
        <v>79.55</v>
      </c>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row>
    <row r="41" spans="1:232" ht="15">
      <c r="A41" s="102">
        <v>33</v>
      </c>
      <c r="B41" s="102" t="s">
        <v>43</v>
      </c>
      <c r="C41" s="102">
        <v>434</v>
      </c>
      <c r="D41" s="102">
        <v>3.15</v>
      </c>
      <c r="E41" s="102">
        <v>23147</v>
      </c>
      <c r="F41" s="102">
        <v>59.17</v>
      </c>
      <c r="G41" s="102">
        <v>12</v>
      </c>
      <c r="H41" s="102">
        <v>0.02</v>
      </c>
      <c r="I41" s="102">
        <v>128</v>
      </c>
      <c r="J41" s="102">
        <v>0.86</v>
      </c>
      <c r="K41" s="102">
        <v>4</v>
      </c>
      <c r="L41" s="102">
        <v>0</v>
      </c>
      <c r="M41" s="102">
        <v>30</v>
      </c>
      <c r="N41" s="102">
        <v>1.93</v>
      </c>
      <c r="O41" s="126">
        <f t="shared" si="0"/>
        <v>23755</v>
      </c>
      <c r="P41" s="126">
        <f t="shared" si="0"/>
        <v>65.13000000000001</v>
      </c>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row>
    <row r="42" spans="1:232" ht="15">
      <c r="A42" s="102">
        <v>34</v>
      </c>
      <c r="B42" s="102" t="s">
        <v>44</v>
      </c>
      <c r="C42" s="102">
        <v>0</v>
      </c>
      <c r="D42" s="102">
        <v>0</v>
      </c>
      <c r="E42" s="102">
        <v>3367</v>
      </c>
      <c r="F42" s="102">
        <v>8.01</v>
      </c>
      <c r="G42" s="102">
        <v>0</v>
      </c>
      <c r="H42" s="102">
        <v>0</v>
      </c>
      <c r="I42" s="102">
        <v>0</v>
      </c>
      <c r="J42" s="102">
        <v>0</v>
      </c>
      <c r="K42" s="102">
        <v>0</v>
      </c>
      <c r="L42" s="102">
        <v>0</v>
      </c>
      <c r="M42" s="102">
        <v>0</v>
      </c>
      <c r="N42" s="102">
        <v>0</v>
      </c>
      <c r="O42" s="126">
        <f t="shared" si="0"/>
        <v>3367</v>
      </c>
      <c r="P42" s="126">
        <f t="shared" si="0"/>
        <v>8.01</v>
      </c>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row>
    <row r="43" spans="1:232" ht="15">
      <c r="A43" s="102">
        <v>35</v>
      </c>
      <c r="B43" s="102" t="s">
        <v>45</v>
      </c>
      <c r="C43" s="102">
        <v>3652</v>
      </c>
      <c r="D43" s="102">
        <v>61.37</v>
      </c>
      <c r="E43" s="102">
        <v>64564</v>
      </c>
      <c r="F43" s="102">
        <v>750.82</v>
      </c>
      <c r="G43" s="102">
        <v>195</v>
      </c>
      <c r="H43" s="102">
        <v>2.39</v>
      </c>
      <c r="I43" s="102">
        <v>44</v>
      </c>
      <c r="J43" s="102">
        <v>1.1299999999999999</v>
      </c>
      <c r="K43" s="102">
        <v>38</v>
      </c>
      <c r="L43" s="102">
        <v>1.1200000000000001</v>
      </c>
      <c r="M43" s="102">
        <v>755</v>
      </c>
      <c r="N43" s="102">
        <v>27.88</v>
      </c>
      <c r="O43" s="126">
        <f t="shared" si="0"/>
        <v>69248</v>
      </c>
      <c r="P43" s="126">
        <f t="shared" si="0"/>
        <v>844.71</v>
      </c>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row>
    <row r="44" spans="1:232" ht="15">
      <c r="A44" s="102">
        <v>36</v>
      </c>
      <c r="B44" s="102" t="s">
        <v>46</v>
      </c>
      <c r="C44" s="102">
        <v>9149</v>
      </c>
      <c r="D44" s="102">
        <v>136.63</v>
      </c>
      <c r="E44" s="102">
        <v>127838</v>
      </c>
      <c r="F44" s="102">
        <v>1152.99</v>
      </c>
      <c r="G44" s="102">
        <v>10096</v>
      </c>
      <c r="H44" s="102">
        <v>94.38</v>
      </c>
      <c r="I44" s="102">
        <v>10183</v>
      </c>
      <c r="J44" s="102">
        <v>71.260000000000005</v>
      </c>
      <c r="K44" s="102">
        <v>0</v>
      </c>
      <c r="L44" s="102">
        <v>0</v>
      </c>
      <c r="M44" s="102">
        <v>1356</v>
      </c>
      <c r="N44" s="102">
        <v>13.82</v>
      </c>
      <c r="O44" s="126">
        <f t="shared" si="0"/>
        <v>158622</v>
      </c>
      <c r="P44" s="126">
        <f t="shared" si="0"/>
        <v>1469.08</v>
      </c>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row>
    <row r="45" spans="1:232" ht="15">
      <c r="A45" s="102">
        <v>37</v>
      </c>
      <c r="B45" s="102" t="s">
        <v>47</v>
      </c>
      <c r="C45" s="102">
        <v>0</v>
      </c>
      <c r="D45" s="102">
        <v>0</v>
      </c>
      <c r="E45" s="102">
        <v>0</v>
      </c>
      <c r="F45" s="102">
        <v>0</v>
      </c>
      <c r="G45" s="102">
        <v>0</v>
      </c>
      <c r="H45" s="102">
        <v>0</v>
      </c>
      <c r="I45" s="102">
        <v>0</v>
      </c>
      <c r="J45" s="102">
        <v>0</v>
      </c>
      <c r="K45" s="102">
        <v>0</v>
      </c>
      <c r="L45" s="102">
        <v>0</v>
      </c>
      <c r="M45" s="102">
        <v>0</v>
      </c>
      <c r="N45" s="102">
        <v>0</v>
      </c>
      <c r="O45" s="126">
        <f t="shared" si="0"/>
        <v>0</v>
      </c>
      <c r="P45" s="126">
        <f t="shared" si="0"/>
        <v>0</v>
      </c>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row>
    <row r="46" spans="1:232" ht="15">
      <c r="A46" s="102">
        <v>38</v>
      </c>
      <c r="B46" s="102" t="s">
        <v>48</v>
      </c>
      <c r="C46" s="102">
        <v>34880</v>
      </c>
      <c r="D46" s="102">
        <v>320.29000000000002</v>
      </c>
      <c r="E46" s="102">
        <v>125356</v>
      </c>
      <c r="F46" s="102">
        <v>795.96</v>
      </c>
      <c r="G46" s="102">
        <v>90</v>
      </c>
      <c r="H46" s="102">
        <v>0.39</v>
      </c>
      <c r="I46" s="102">
        <v>4</v>
      </c>
      <c r="J46" s="102">
        <v>0.28000000000000003</v>
      </c>
      <c r="K46" s="102">
        <v>0</v>
      </c>
      <c r="L46" s="102">
        <v>0</v>
      </c>
      <c r="M46" s="102">
        <v>39543</v>
      </c>
      <c r="N46" s="102">
        <v>254.95</v>
      </c>
      <c r="O46" s="126">
        <f t="shared" si="0"/>
        <v>199873</v>
      </c>
      <c r="P46" s="126">
        <f t="shared" si="0"/>
        <v>1371.8700000000001</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row>
    <row r="47" spans="1:232" ht="15">
      <c r="A47" s="102">
        <v>39</v>
      </c>
      <c r="B47" s="102" t="s">
        <v>49</v>
      </c>
      <c r="C47" s="102">
        <v>20</v>
      </c>
      <c r="D47" s="102">
        <v>9.9</v>
      </c>
      <c r="E47" s="102">
        <v>206</v>
      </c>
      <c r="F47" s="102">
        <v>111.08</v>
      </c>
      <c r="G47" s="102">
        <v>0</v>
      </c>
      <c r="H47" s="102">
        <v>0</v>
      </c>
      <c r="I47" s="102">
        <v>0</v>
      </c>
      <c r="J47" s="102">
        <v>0</v>
      </c>
      <c r="K47" s="102">
        <v>2</v>
      </c>
      <c r="L47" s="102">
        <v>1.2</v>
      </c>
      <c r="M47" s="102">
        <v>6</v>
      </c>
      <c r="N47" s="102">
        <v>7.39</v>
      </c>
      <c r="O47" s="126">
        <f t="shared" si="0"/>
        <v>234</v>
      </c>
      <c r="P47" s="126">
        <f t="shared" si="0"/>
        <v>129.57</v>
      </c>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row>
    <row r="48" spans="1:232" ht="15">
      <c r="A48" s="102">
        <v>40</v>
      </c>
      <c r="B48" s="102" t="s">
        <v>50</v>
      </c>
      <c r="C48" s="102">
        <v>1601</v>
      </c>
      <c r="D48" s="102">
        <v>1.71</v>
      </c>
      <c r="E48" s="102">
        <v>26892</v>
      </c>
      <c r="F48" s="102">
        <v>28.46</v>
      </c>
      <c r="G48" s="102">
        <v>384</v>
      </c>
      <c r="H48" s="102">
        <v>0.28999999999999998</v>
      </c>
      <c r="I48" s="102">
        <v>76</v>
      </c>
      <c r="J48" s="102">
        <v>0.09</v>
      </c>
      <c r="K48" s="102">
        <v>41</v>
      </c>
      <c r="L48" s="102">
        <v>0.04</v>
      </c>
      <c r="M48" s="102">
        <v>102</v>
      </c>
      <c r="N48" s="102">
        <v>0.14000000000000001</v>
      </c>
      <c r="O48" s="126">
        <f t="shared" si="0"/>
        <v>29096</v>
      </c>
      <c r="P48" s="126">
        <f t="shared" si="0"/>
        <v>30.73</v>
      </c>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row>
    <row r="49" spans="1:232" ht="15">
      <c r="A49" s="102">
        <v>41</v>
      </c>
      <c r="B49" s="102" t="s">
        <v>51</v>
      </c>
      <c r="C49" s="102">
        <v>11639</v>
      </c>
      <c r="D49" s="102">
        <v>32.299999999999997</v>
      </c>
      <c r="E49" s="102">
        <v>66391</v>
      </c>
      <c r="F49" s="102">
        <v>170.37</v>
      </c>
      <c r="G49" s="102">
        <v>32</v>
      </c>
      <c r="H49" s="102">
        <v>7.0000000000000007E-2</v>
      </c>
      <c r="I49" s="102">
        <v>241</v>
      </c>
      <c r="J49" s="102">
        <v>0.59</v>
      </c>
      <c r="K49" s="102">
        <v>6</v>
      </c>
      <c r="L49" s="102">
        <v>0</v>
      </c>
      <c r="M49" s="102">
        <v>144</v>
      </c>
      <c r="N49" s="102">
        <v>0.54</v>
      </c>
      <c r="O49" s="126">
        <f t="shared" si="0"/>
        <v>78453</v>
      </c>
      <c r="P49" s="126">
        <f t="shared" si="0"/>
        <v>203.87</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row>
    <row r="50" spans="1:232" ht="15">
      <c r="A50" s="102">
        <v>42</v>
      </c>
      <c r="B50" s="102" t="s">
        <v>52</v>
      </c>
      <c r="C50" s="102">
        <v>1195</v>
      </c>
      <c r="D50" s="102">
        <v>2.4500000000000002</v>
      </c>
      <c r="E50" s="102">
        <v>32382</v>
      </c>
      <c r="F50" s="102">
        <v>62.01</v>
      </c>
      <c r="G50" s="102">
        <v>19</v>
      </c>
      <c r="H50" s="102">
        <v>0.04</v>
      </c>
      <c r="I50" s="102">
        <v>64</v>
      </c>
      <c r="J50" s="102">
        <v>0.13</v>
      </c>
      <c r="K50" s="102">
        <v>26</v>
      </c>
      <c r="L50" s="102">
        <v>0.03</v>
      </c>
      <c r="M50" s="102">
        <v>11</v>
      </c>
      <c r="N50" s="102">
        <v>0.01</v>
      </c>
      <c r="O50" s="126">
        <f t="shared" si="0"/>
        <v>33697</v>
      </c>
      <c r="P50" s="126">
        <f t="shared" si="0"/>
        <v>64.67</v>
      </c>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row>
    <row r="51" spans="1:232" ht="15">
      <c r="A51" s="102">
        <v>43</v>
      </c>
      <c r="B51" s="102" t="s">
        <v>53</v>
      </c>
      <c r="C51" s="102">
        <v>297</v>
      </c>
      <c r="D51" s="102">
        <v>1.56</v>
      </c>
      <c r="E51" s="102">
        <v>4875</v>
      </c>
      <c r="F51" s="102">
        <v>15.39</v>
      </c>
      <c r="G51" s="102">
        <v>4</v>
      </c>
      <c r="H51" s="102">
        <v>0.01</v>
      </c>
      <c r="I51" s="102">
        <v>5</v>
      </c>
      <c r="J51" s="102">
        <v>0</v>
      </c>
      <c r="K51" s="102">
        <v>0</v>
      </c>
      <c r="L51" s="102">
        <v>0</v>
      </c>
      <c r="M51" s="102">
        <v>3</v>
      </c>
      <c r="N51" s="102">
        <v>0.04</v>
      </c>
      <c r="O51" s="126">
        <f t="shared" si="0"/>
        <v>5184</v>
      </c>
      <c r="P51" s="126">
        <f t="shared" si="0"/>
        <v>17</v>
      </c>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row>
    <row r="52" spans="1:232" ht="15">
      <c r="A52" s="102">
        <v>44</v>
      </c>
      <c r="B52" s="102" t="s">
        <v>54</v>
      </c>
      <c r="C52" s="102">
        <v>6193</v>
      </c>
      <c r="D52" s="102">
        <v>27.29</v>
      </c>
      <c r="E52" s="102">
        <v>38096</v>
      </c>
      <c r="F52" s="102">
        <v>163.26</v>
      </c>
      <c r="G52" s="102">
        <v>13504</v>
      </c>
      <c r="H52" s="102">
        <v>61.06</v>
      </c>
      <c r="I52" s="102">
        <v>80</v>
      </c>
      <c r="J52" s="102">
        <v>0.22</v>
      </c>
      <c r="K52" s="102">
        <v>5</v>
      </c>
      <c r="L52" s="102">
        <v>0.12</v>
      </c>
      <c r="M52" s="102">
        <v>131</v>
      </c>
      <c r="N52" s="102">
        <v>1.33</v>
      </c>
      <c r="O52" s="126">
        <f t="shared" si="0"/>
        <v>58009</v>
      </c>
      <c r="P52" s="126">
        <f t="shared" si="0"/>
        <v>253.28</v>
      </c>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row>
    <row r="53" spans="1:232" ht="15">
      <c r="A53" s="102">
        <v>45</v>
      </c>
      <c r="B53" s="102" t="s">
        <v>55</v>
      </c>
      <c r="C53" s="102">
        <v>0</v>
      </c>
      <c r="D53" s="102">
        <v>0</v>
      </c>
      <c r="E53" s="102">
        <v>0</v>
      </c>
      <c r="F53" s="102">
        <v>0</v>
      </c>
      <c r="G53" s="102">
        <v>0</v>
      </c>
      <c r="H53" s="102">
        <v>0</v>
      </c>
      <c r="I53" s="102">
        <v>0</v>
      </c>
      <c r="J53" s="102">
        <v>0</v>
      </c>
      <c r="K53" s="102">
        <v>0</v>
      </c>
      <c r="L53" s="102">
        <v>0</v>
      </c>
      <c r="M53" s="102">
        <v>0</v>
      </c>
      <c r="N53" s="102">
        <v>0</v>
      </c>
      <c r="O53" s="126">
        <f t="shared" si="0"/>
        <v>0</v>
      </c>
      <c r="P53" s="126">
        <f t="shared" si="0"/>
        <v>0</v>
      </c>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row>
    <row r="54" spans="1:232" ht="15">
      <c r="A54" s="102">
        <v>46</v>
      </c>
      <c r="B54" s="102" t="s">
        <v>56</v>
      </c>
      <c r="C54" s="102">
        <v>2191</v>
      </c>
      <c r="D54" s="102">
        <v>5.58</v>
      </c>
      <c r="E54" s="102">
        <v>8695</v>
      </c>
      <c r="F54" s="102">
        <v>34.450000000000003</v>
      </c>
      <c r="G54" s="102">
        <v>0</v>
      </c>
      <c r="H54" s="102">
        <v>0</v>
      </c>
      <c r="I54" s="102">
        <v>0</v>
      </c>
      <c r="J54" s="102">
        <v>0</v>
      </c>
      <c r="K54" s="102">
        <v>0</v>
      </c>
      <c r="L54" s="102">
        <v>0</v>
      </c>
      <c r="M54" s="102">
        <v>0</v>
      </c>
      <c r="N54" s="102">
        <v>0</v>
      </c>
      <c r="O54" s="126">
        <f t="shared" si="0"/>
        <v>10886</v>
      </c>
      <c r="P54" s="126">
        <f t="shared" si="0"/>
        <v>40.03</v>
      </c>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row>
    <row r="55" spans="1:232" ht="15">
      <c r="A55" s="102">
        <v>47</v>
      </c>
      <c r="B55" s="102" t="s">
        <v>57</v>
      </c>
      <c r="C55" s="102">
        <v>0</v>
      </c>
      <c r="D55" s="102">
        <v>0</v>
      </c>
      <c r="E55" s="102">
        <v>0</v>
      </c>
      <c r="F55" s="102">
        <v>0</v>
      </c>
      <c r="G55" s="102">
        <v>0</v>
      </c>
      <c r="H55" s="102">
        <v>0</v>
      </c>
      <c r="I55" s="102">
        <v>0</v>
      </c>
      <c r="J55" s="102">
        <v>0</v>
      </c>
      <c r="K55" s="102">
        <v>0</v>
      </c>
      <c r="L55" s="102">
        <v>0</v>
      </c>
      <c r="M55" s="102">
        <v>0</v>
      </c>
      <c r="N55" s="102">
        <v>0</v>
      </c>
      <c r="O55" s="126">
        <f t="shared" si="0"/>
        <v>0</v>
      </c>
      <c r="P55" s="126">
        <f t="shared" si="0"/>
        <v>0</v>
      </c>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row>
    <row r="56" spans="1:232" ht="15">
      <c r="A56" s="102">
        <v>48</v>
      </c>
      <c r="B56" s="102" t="s">
        <v>58</v>
      </c>
      <c r="C56" s="102">
        <v>0</v>
      </c>
      <c r="D56" s="102">
        <v>0</v>
      </c>
      <c r="E56" s="102">
        <v>0</v>
      </c>
      <c r="F56" s="102">
        <v>0</v>
      </c>
      <c r="G56" s="102">
        <v>0</v>
      </c>
      <c r="H56" s="102">
        <v>0</v>
      </c>
      <c r="I56" s="102">
        <v>0</v>
      </c>
      <c r="J56" s="102">
        <v>0</v>
      </c>
      <c r="K56" s="102">
        <v>0</v>
      </c>
      <c r="L56" s="102">
        <v>0</v>
      </c>
      <c r="M56" s="102">
        <v>0</v>
      </c>
      <c r="N56" s="102">
        <v>0</v>
      </c>
      <c r="O56" s="126">
        <f t="shared" si="0"/>
        <v>0</v>
      </c>
      <c r="P56" s="126">
        <f t="shared" si="0"/>
        <v>0</v>
      </c>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row>
    <row r="57" spans="1:232" ht="15">
      <c r="A57" s="102">
        <v>49</v>
      </c>
      <c r="B57" s="102" t="s">
        <v>59</v>
      </c>
      <c r="C57" s="102">
        <v>0</v>
      </c>
      <c r="D57" s="102">
        <v>0</v>
      </c>
      <c r="E57" s="102">
        <v>0</v>
      </c>
      <c r="F57" s="102">
        <v>0</v>
      </c>
      <c r="G57" s="102">
        <v>0</v>
      </c>
      <c r="H57" s="102">
        <v>0</v>
      </c>
      <c r="I57" s="102">
        <v>0</v>
      </c>
      <c r="J57" s="102">
        <v>0</v>
      </c>
      <c r="K57" s="102">
        <v>0</v>
      </c>
      <c r="L57" s="102">
        <v>0</v>
      </c>
      <c r="M57" s="102">
        <v>0</v>
      </c>
      <c r="N57" s="102">
        <v>0</v>
      </c>
      <c r="O57" s="126">
        <f t="shared" si="0"/>
        <v>0</v>
      </c>
      <c r="P57" s="126">
        <f t="shared" si="0"/>
        <v>0</v>
      </c>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row>
    <row r="58" spans="1:232" s="22" customFormat="1">
      <c r="A58" s="103"/>
      <c r="B58" s="104" t="s">
        <v>60</v>
      </c>
      <c r="C58" s="104">
        <f>SUM(C9:C57)</f>
        <v>181299</v>
      </c>
      <c r="D58" s="104">
        <f t="shared" ref="D58:P58" si="1">SUM(D9:D57)</f>
        <v>7000.0000000000009</v>
      </c>
      <c r="E58" s="104">
        <f t="shared" si="1"/>
        <v>1693811</v>
      </c>
      <c r="F58" s="104">
        <f t="shared" si="1"/>
        <v>25826.799999999996</v>
      </c>
      <c r="G58" s="104">
        <f t="shared" si="1"/>
        <v>69272</v>
      </c>
      <c r="H58" s="104">
        <f t="shared" si="1"/>
        <v>1808.1199999999992</v>
      </c>
      <c r="I58" s="104">
        <f t="shared" si="1"/>
        <v>13216</v>
      </c>
      <c r="J58" s="104">
        <f t="shared" si="1"/>
        <v>357.53999999999985</v>
      </c>
      <c r="K58" s="104">
        <f t="shared" si="1"/>
        <v>817</v>
      </c>
      <c r="L58" s="104">
        <f t="shared" si="1"/>
        <v>33.89</v>
      </c>
      <c r="M58" s="104">
        <f t="shared" si="1"/>
        <v>54782</v>
      </c>
      <c r="N58" s="104">
        <f t="shared" si="1"/>
        <v>1777.45</v>
      </c>
      <c r="O58" s="104">
        <f t="shared" si="1"/>
        <v>2013197</v>
      </c>
      <c r="P58" s="127">
        <f t="shared" si="1"/>
        <v>36803.799999999996</v>
      </c>
    </row>
  </sheetData>
  <mergeCells count="20">
    <mergeCell ref="B1:P1"/>
    <mergeCell ref="B2:P2"/>
    <mergeCell ref="C3:H3"/>
    <mergeCell ref="I3:P3"/>
    <mergeCell ref="C5:D5"/>
    <mergeCell ref="E5:F5"/>
    <mergeCell ref="G5:H5"/>
    <mergeCell ref="I5:J5"/>
    <mergeCell ref="K5:L5"/>
    <mergeCell ref="M5:N5"/>
    <mergeCell ref="O5:P5"/>
    <mergeCell ref="A7:A8"/>
    <mergeCell ref="B7:B8"/>
    <mergeCell ref="C7:D7"/>
    <mergeCell ref="E7:F7"/>
    <mergeCell ref="G7:H7"/>
    <mergeCell ref="I7:J7"/>
    <mergeCell ref="K7:L7"/>
    <mergeCell ref="M7:N7"/>
    <mergeCell ref="O7:P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F22" sqref="F22"/>
    </sheetView>
  </sheetViews>
  <sheetFormatPr defaultRowHeight="15"/>
  <cols>
    <col min="1" max="1" width="6.85546875" style="327" customWidth="1"/>
    <col min="2" max="2" width="8.85546875" style="327" customWidth="1"/>
    <col min="3" max="3" width="13.85546875" style="327" customWidth="1"/>
    <col min="4" max="4" width="25.85546875" style="327" customWidth="1"/>
    <col min="5" max="5" width="9.140625" style="327"/>
    <col min="6" max="6" width="22.42578125" style="327" customWidth="1"/>
    <col min="7" max="7" width="11.28515625" style="327" customWidth="1"/>
    <col min="8" max="8" width="12.140625" style="327" customWidth="1"/>
    <col min="9" max="9" width="15.28515625" style="327" customWidth="1"/>
    <col min="10" max="10" width="8.5703125" style="327" customWidth="1"/>
    <col min="11" max="11" width="15.5703125" style="327" customWidth="1"/>
    <col min="12" max="12" width="25.42578125" style="327" customWidth="1"/>
    <col min="13" max="14" width="14.5703125" style="327" customWidth="1"/>
    <col min="15" max="15" width="16.140625" style="327" customWidth="1"/>
    <col min="16" max="16" width="9.28515625" style="327" customWidth="1"/>
    <col min="17" max="17" width="14.28515625" style="327" customWidth="1"/>
    <col min="18" max="18" width="14.42578125" style="327" customWidth="1"/>
    <col min="19" max="19" width="19.7109375" style="327" customWidth="1"/>
    <col min="20" max="20" width="16.7109375" style="327" customWidth="1"/>
    <col min="21" max="21" width="13.5703125" style="327" customWidth="1"/>
    <col min="22" max="22" width="15.28515625" style="327" customWidth="1"/>
    <col min="23" max="23" width="16.5703125" style="327" customWidth="1"/>
    <col min="24" max="24" width="18.140625" style="327" customWidth="1"/>
    <col min="25" max="25" width="11.85546875" style="327" customWidth="1"/>
    <col min="26" max="26" width="14" style="327" customWidth="1"/>
    <col min="27" max="28" width="11.7109375" style="327" customWidth="1"/>
    <col min="29" max="31" width="11" style="327" customWidth="1"/>
    <col min="32" max="32" width="12.7109375" style="327" customWidth="1"/>
    <col min="33" max="34" width="10.7109375" style="327" customWidth="1"/>
    <col min="35" max="37" width="11" style="327" customWidth="1"/>
    <col min="38" max="38" width="9.5703125" style="327" customWidth="1"/>
    <col min="39" max="39" width="15" style="327" customWidth="1"/>
    <col min="40" max="40" width="20.140625" style="327" customWidth="1"/>
    <col min="41" max="41" width="17" style="327" customWidth="1"/>
    <col min="42" max="42" width="13.85546875" style="327" customWidth="1"/>
    <col min="43" max="43" width="17.140625" style="327" customWidth="1"/>
    <col min="44" max="16384" width="9.140625" style="327"/>
  </cols>
  <sheetData>
    <row r="1" spans="1:43" s="363" customFormat="1" ht="23.25" customHeight="1">
      <c r="A1" s="593" t="s">
        <v>631</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row>
    <row r="2" spans="1:43" s="364" customFormat="1" ht="48" customHeight="1">
      <c r="A2" s="594" t="s">
        <v>632</v>
      </c>
      <c r="B2" s="596" t="s">
        <v>633</v>
      </c>
      <c r="C2" s="596" t="s">
        <v>634</v>
      </c>
      <c r="D2" s="585" t="s">
        <v>635</v>
      </c>
      <c r="E2" s="585" t="s">
        <v>636</v>
      </c>
      <c r="F2" s="585" t="s">
        <v>637</v>
      </c>
      <c r="G2" s="585" t="s">
        <v>638</v>
      </c>
      <c r="H2" s="585" t="s">
        <v>639</v>
      </c>
      <c r="I2" s="585" t="s">
        <v>640</v>
      </c>
      <c r="J2" s="585" t="s">
        <v>641</v>
      </c>
      <c r="K2" s="585" t="s">
        <v>642</v>
      </c>
      <c r="L2" s="585" t="s">
        <v>643</v>
      </c>
      <c r="M2" s="585" t="s">
        <v>644</v>
      </c>
      <c r="N2" s="585" t="s">
        <v>645</v>
      </c>
      <c r="O2" s="585" t="s">
        <v>646</v>
      </c>
      <c r="P2" s="585" t="s">
        <v>647</v>
      </c>
      <c r="Q2" s="585" t="s">
        <v>648</v>
      </c>
      <c r="R2" s="585" t="s">
        <v>649</v>
      </c>
      <c r="S2" s="585" t="s">
        <v>650</v>
      </c>
      <c r="T2" s="585" t="s">
        <v>651</v>
      </c>
      <c r="U2" s="585" t="s">
        <v>652</v>
      </c>
      <c r="V2" s="585" t="s">
        <v>653</v>
      </c>
      <c r="W2" s="585" t="s">
        <v>654</v>
      </c>
      <c r="X2" s="585" t="s">
        <v>655</v>
      </c>
      <c r="Y2" s="585" t="s">
        <v>656</v>
      </c>
      <c r="Z2" s="585" t="s">
        <v>657</v>
      </c>
      <c r="AA2" s="590" t="s">
        <v>658</v>
      </c>
      <c r="AB2" s="591"/>
      <c r="AC2" s="591"/>
      <c r="AD2" s="591"/>
      <c r="AE2" s="591"/>
      <c r="AF2" s="592"/>
      <c r="AG2" s="584" t="s">
        <v>659</v>
      </c>
      <c r="AH2" s="584"/>
      <c r="AI2" s="584"/>
      <c r="AJ2" s="584"/>
      <c r="AK2" s="584"/>
      <c r="AL2" s="584"/>
      <c r="AM2" s="585" t="s">
        <v>660</v>
      </c>
      <c r="AN2" s="585" t="s">
        <v>661</v>
      </c>
      <c r="AO2" s="584" t="s">
        <v>662</v>
      </c>
      <c r="AP2" s="587" t="s">
        <v>663</v>
      </c>
      <c r="AQ2" s="588" t="s">
        <v>664</v>
      </c>
    </row>
    <row r="3" spans="1:43" s="364" customFormat="1">
      <c r="A3" s="595"/>
      <c r="B3" s="597"/>
      <c r="C3" s="598"/>
      <c r="D3" s="586"/>
      <c r="E3" s="586"/>
      <c r="F3" s="586"/>
      <c r="G3" s="586"/>
      <c r="H3" s="586"/>
      <c r="I3" s="586"/>
      <c r="J3" s="586"/>
      <c r="K3" s="586"/>
      <c r="L3" s="586"/>
      <c r="M3" s="586"/>
      <c r="N3" s="586"/>
      <c r="O3" s="586"/>
      <c r="P3" s="586"/>
      <c r="Q3" s="586"/>
      <c r="R3" s="586"/>
      <c r="S3" s="586"/>
      <c r="T3" s="586"/>
      <c r="U3" s="586"/>
      <c r="V3" s="586"/>
      <c r="W3" s="586"/>
      <c r="X3" s="589"/>
      <c r="Y3" s="589"/>
      <c r="Z3" s="586"/>
      <c r="AA3" s="365" t="s">
        <v>665</v>
      </c>
      <c r="AB3" s="365" t="s">
        <v>666</v>
      </c>
      <c r="AC3" s="366" t="s">
        <v>667</v>
      </c>
      <c r="AD3" s="366" t="s">
        <v>668</v>
      </c>
      <c r="AE3" s="366" t="s">
        <v>669</v>
      </c>
      <c r="AF3" s="367" t="s">
        <v>666</v>
      </c>
      <c r="AG3" s="365" t="s">
        <v>665</v>
      </c>
      <c r="AH3" s="365" t="s">
        <v>670</v>
      </c>
      <c r="AI3" s="366" t="s">
        <v>667</v>
      </c>
      <c r="AJ3" s="365" t="s">
        <v>670</v>
      </c>
      <c r="AK3" s="366" t="s">
        <v>669</v>
      </c>
      <c r="AL3" s="367" t="s">
        <v>670</v>
      </c>
      <c r="AM3" s="586"/>
      <c r="AN3" s="586"/>
      <c r="AO3" s="584"/>
      <c r="AP3" s="587"/>
      <c r="AQ3" s="588"/>
    </row>
    <row r="4" spans="1:43">
      <c r="A4" s="368">
        <v>1</v>
      </c>
      <c r="B4" s="368">
        <v>2</v>
      </c>
      <c r="C4" s="368">
        <v>3</v>
      </c>
      <c r="D4" s="368">
        <v>4</v>
      </c>
      <c r="E4" s="368">
        <v>5</v>
      </c>
      <c r="F4" s="368">
        <v>6</v>
      </c>
      <c r="G4" s="368">
        <v>7</v>
      </c>
      <c r="H4" s="368">
        <v>8</v>
      </c>
      <c r="I4" s="368">
        <v>9</v>
      </c>
      <c r="J4" s="368">
        <v>10</v>
      </c>
      <c r="K4" s="368">
        <v>11</v>
      </c>
      <c r="L4" s="368">
        <v>12</v>
      </c>
      <c r="M4" s="368">
        <v>13</v>
      </c>
      <c r="N4" s="368">
        <v>14</v>
      </c>
      <c r="O4" s="368">
        <v>15</v>
      </c>
      <c r="P4" s="368">
        <v>16</v>
      </c>
      <c r="Q4" s="368">
        <v>17</v>
      </c>
      <c r="R4" s="368">
        <v>18</v>
      </c>
      <c r="S4" s="368">
        <v>19</v>
      </c>
      <c r="T4" s="368">
        <v>20</v>
      </c>
      <c r="U4" s="368">
        <v>21</v>
      </c>
      <c r="V4" s="368">
        <v>22</v>
      </c>
      <c r="W4" s="368">
        <v>23</v>
      </c>
      <c r="X4" s="368">
        <v>24</v>
      </c>
      <c r="Y4" s="368">
        <v>25</v>
      </c>
      <c r="Z4" s="368">
        <v>26</v>
      </c>
      <c r="AA4" s="368">
        <v>27</v>
      </c>
      <c r="AB4" s="368">
        <v>28</v>
      </c>
      <c r="AC4" s="368">
        <v>29</v>
      </c>
      <c r="AD4" s="368">
        <v>30</v>
      </c>
      <c r="AE4" s="368">
        <v>31</v>
      </c>
      <c r="AF4" s="368">
        <v>32</v>
      </c>
      <c r="AG4" s="368">
        <v>33</v>
      </c>
      <c r="AH4" s="368">
        <v>34</v>
      </c>
      <c r="AI4" s="368">
        <v>35</v>
      </c>
      <c r="AJ4" s="368">
        <v>36</v>
      </c>
      <c r="AK4" s="368">
        <v>37</v>
      </c>
      <c r="AL4" s="368">
        <v>38</v>
      </c>
      <c r="AM4" s="368">
        <v>39</v>
      </c>
      <c r="AN4" s="368">
        <v>40</v>
      </c>
      <c r="AO4" s="368">
        <v>41</v>
      </c>
      <c r="AP4" s="368">
        <v>42</v>
      </c>
      <c r="AQ4" s="368">
        <v>43</v>
      </c>
    </row>
    <row r="5" spans="1:43">
      <c r="A5" s="316"/>
      <c r="B5" s="369"/>
      <c r="C5" s="369"/>
      <c r="D5" s="369"/>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row>
    <row r="6" spans="1:43">
      <c r="A6" s="316"/>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row>
    <row r="7" spans="1:43">
      <c r="A7" s="316"/>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row>
    <row r="8" spans="1:43">
      <c r="A8" s="316"/>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row>
    <row r="9" spans="1:43">
      <c r="A9" s="316"/>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row>
    <row r="10" spans="1:43">
      <c r="A10" s="316"/>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row>
    <row r="11" spans="1:43">
      <c r="A11" s="316"/>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row>
  </sheetData>
  <mergeCells count="34">
    <mergeCell ref="A1:AM1"/>
    <mergeCell ref="A2:A3"/>
    <mergeCell ref="B2:B3"/>
    <mergeCell ref="C2:C3"/>
    <mergeCell ref="D2:D3"/>
    <mergeCell ref="E2:E3"/>
    <mergeCell ref="F2:F3"/>
    <mergeCell ref="G2:G3"/>
    <mergeCell ref="H2:H3"/>
    <mergeCell ref="I2:I3"/>
    <mergeCell ref="U2:U3"/>
    <mergeCell ref="J2:J3"/>
    <mergeCell ref="K2:K3"/>
    <mergeCell ref="L2:L3"/>
    <mergeCell ref="M2:M3"/>
    <mergeCell ref="N2:N3"/>
    <mergeCell ref="O2:O3"/>
    <mergeCell ref="P2:P3"/>
    <mergeCell ref="Q2:Q3"/>
    <mergeCell ref="R2:R3"/>
    <mergeCell ref="S2:S3"/>
    <mergeCell ref="T2:T3"/>
    <mergeCell ref="AQ2:AQ3"/>
    <mergeCell ref="V2:V3"/>
    <mergeCell ref="W2:W3"/>
    <mergeCell ref="X2:X3"/>
    <mergeCell ref="Y2:Y3"/>
    <mergeCell ref="Z2:Z3"/>
    <mergeCell ref="AA2:AF2"/>
    <mergeCell ref="AG2:AL2"/>
    <mergeCell ref="AM2:AM3"/>
    <mergeCell ref="AN2:AN3"/>
    <mergeCell ref="AO2:AO3"/>
    <mergeCell ref="AP2:AP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workbookViewId="0">
      <selection activeCell="L5" sqref="L5"/>
    </sheetView>
  </sheetViews>
  <sheetFormatPr defaultRowHeight="15"/>
  <cols>
    <col min="1" max="1" width="6.85546875" style="327" customWidth="1"/>
    <col min="2" max="2" width="8.85546875" style="327" customWidth="1"/>
    <col min="3" max="3" width="13.85546875" style="327" customWidth="1"/>
    <col min="4" max="4" width="25.85546875" style="327" customWidth="1"/>
    <col min="5" max="5" width="9.140625" style="327"/>
    <col min="6" max="6" width="16.85546875" style="327" customWidth="1"/>
    <col min="7" max="7" width="11.28515625" style="327" customWidth="1"/>
    <col min="8" max="8" width="12.140625" style="327" customWidth="1"/>
    <col min="9" max="9" width="15.28515625" style="327" customWidth="1"/>
    <col min="10" max="10" width="8.5703125" style="327" customWidth="1"/>
    <col min="11" max="11" width="15.5703125" style="327" customWidth="1"/>
    <col min="12" max="12" width="20.7109375" style="327" customWidth="1"/>
    <col min="13" max="14" width="14.5703125" style="327" customWidth="1"/>
    <col min="15" max="15" width="16.140625" style="327" customWidth="1"/>
    <col min="16" max="16" width="9.28515625" style="327" customWidth="1"/>
    <col min="17" max="17" width="14.28515625" style="327" customWidth="1"/>
    <col min="18" max="18" width="14.42578125" style="327" customWidth="1"/>
    <col min="19" max="19" width="19.7109375" style="327" customWidth="1"/>
    <col min="20" max="20" width="16.7109375" style="327" customWidth="1"/>
    <col min="21" max="21" width="13.5703125" style="327" customWidth="1"/>
    <col min="22" max="22" width="15.28515625" style="327" customWidth="1"/>
    <col min="23" max="23" width="16.5703125" style="327" customWidth="1"/>
    <col min="24" max="24" width="18.140625" style="327" customWidth="1"/>
    <col min="25" max="25" width="11.85546875" style="327" customWidth="1"/>
    <col min="26" max="26" width="14" style="327" customWidth="1"/>
    <col min="27" max="28" width="11.7109375" style="327" customWidth="1"/>
    <col min="29" max="31" width="11" style="327" customWidth="1"/>
    <col min="32" max="32" width="12.7109375" style="327" customWidth="1"/>
    <col min="33" max="34" width="10.7109375" style="327" customWidth="1"/>
    <col min="35" max="37" width="11" style="327" customWidth="1"/>
    <col min="38" max="38" width="9.5703125" style="327" customWidth="1"/>
    <col min="39" max="39" width="15" style="327" customWidth="1"/>
    <col min="40" max="40" width="20.140625" style="327" customWidth="1"/>
    <col min="41" max="41" width="17" style="327" customWidth="1"/>
    <col min="42" max="42" width="13.85546875" style="327" customWidth="1"/>
    <col min="43" max="43" width="17.140625" style="327" customWidth="1"/>
    <col min="44" max="16384" width="9.140625" style="327"/>
  </cols>
  <sheetData>
    <row r="1" spans="1:39" s="363" customFormat="1" ht="23.25" customHeight="1">
      <c r="A1" s="370" t="s">
        <v>631</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row>
    <row r="2" spans="1:39" s="364" customFormat="1" ht="48" customHeight="1">
      <c r="A2" s="594" t="s">
        <v>632</v>
      </c>
      <c r="B2" s="596" t="s">
        <v>633</v>
      </c>
      <c r="C2" s="596" t="s">
        <v>634</v>
      </c>
      <c r="D2" s="585" t="s">
        <v>635</v>
      </c>
      <c r="E2" s="585" t="s">
        <v>636</v>
      </c>
      <c r="F2" s="585" t="s">
        <v>637</v>
      </c>
      <c r="G2" s="585" t="s">
        <v>638</v>
      </c>
      <c r="H2" s="585" t="s">
        <v>639</v>
      </c>
      <c r="I2" s="585" t="s">
        <v>640</v>
      </c>
      <c r="J2" s="585" t="s">
        <v>641</v>
      </c>
    </row>
    <row r="3" spans="1:39" s="364" customFormat="1" ht="22.5" customHeight="1">
      <c r="A3" s="595"/>
      <c r="B3" s="597"/>
      <c r="C3" s="598"/>
      <c r="D3" s="586"/>
      <c r="E3" s="586"/>
      <c r="F3" s="586"/>
      <c r="G3" s="586"/>
      <c r="H3" s="586"/>
      <c r="I3" s="586"/>
      <c r="J3" s="586"/>
    </row>
    <row r="4" spans="1:39">
      <c r="A4" s="368">
        <v>1</v>
      </c>
      <c r="B4" s="368">
        <v>2</v>
      </c>
      <c r="C4" s="368">
        <v>3</v>
      </c>
      <c r="D4" s="368">
        <v>4</v>
      </c>
      <c r="E4" s="368">
        <v>5</v>
      </c>
      <c r="F4" s="368">
        <v>6</v>
      </c>
      <c r="G4" s="368">
        <v>7</v>
      </c>
      <c r="H4" s="368">
        <v>8</v>
      </c>
      <c r="I4" s="368">
        <v>9</v>
      </c>
      <c r="J4" s="368">
        <v>10</v>
      </c>
    </row>
    <row r="5" spans="1:39">
      <c r="A5" s="316"/>
      <c r="B5" s="369"/>
      <c r="C5" s="369"/>
      <c r="D5" s="369"/>
      <c r="E5" s="316"/>
      <c r="F5" s="316"/>
      <c r="G5" s="316"/>
      <c r="H5" s="316"/>
      <c r="I5" s="316"/>
      <c r="J5" s="316"/>
    </row>
    <row r="6" spans="1:39">
      <c r="A6" s="316"/>
      <c r="B6" s="316"/>
      <c r="C6" s="316"/>
      <c r="D6" s="316"/>
      <c r="E6" s="316"/>
      <c r="F6" s="316"/>
      <c r="G6" s="316"/>
      <c r="H6" s="316"/>
      <c r="I6" s="316"/>
      <c r="J6" s="316"/>
    </row>
    <row r="8" spans="1:39">
      <c r="A8" s="585" t="s">
        <v>642</v>
      </c>
      <c r="B8" s="585" t="s">
        <v>643</v>
      </c>
      <c r="C8" s="585" t="s">
        <v>644</v>
      </c>
      <c r="D8" s="585" t="s">
        <v>645</v>
      </c>
      <c r="E8" s="585" t="s">
        <v>646</v>
      </c>
      <c r="F8" s="585" t="s">
        <v>647</v>
      </c>
      <c r="G8" s="585" t="s">
        <v>648</v>
      </c>
      <c r="H8" s="585" t="s">
        <v>649</v>
      </c>
      <c r="I8" s="585" t="s">
        <v>650</v>
      </c>
      <c r="J8" s="585" t="s">
        <v>651</v>
      </c>
    </row>
    <row r="9" spans="1:39">
      <c r="A9" s="586"/>
      <c r="B9" s="586"/>
      <c r="C9" s="586"/>
      <c r="D9" s="586"/>
      <c r="E9" s="586"/>
      <c r="F9" s="586"/>
      <c r="G9" s="586"/>
      <c r="H9" s="586"/>
      <c r="I9" s="586"/>
      <c r="J9" s="586"/>
    </row>
    <row r="10" spans="1:39">
      <c r="A10" s="368">
        <v>11</v>
      </c>
      <c r="B10" s="368">
        <v>12</v>
      </c>
      <c r="C10" s="368">
        <v>13</v>
      </c>
      <c r="D10" s="368">
        <v>14</v>
      </c>
      <c r="E10" s="368">
        <v>15</v>
      </c>
      <c r="F10" s="368">
        <v>16</v>
      </c>
      <c r="G10" s="368">
        <v>17</v>
      </c>
      <c r="H10" s="368">
        <v>18</v>
      </c>
      <c r="I10" s="368">
        <v>19</v>
      </c>
      <c r="J10" s="368">
        <v>20</v>
      </c>
    </row>
    <row r="11" spans="1:39">
      <c r="A11" s="316"/>
      <c r="B11" s="316"/>
      <c r="C11" s="316"/>
      <c r="D11" s="316"/>
      <c r="E11" s="316"/>
      <c r="F11" s="316"/>
      <c r="G11" s="316"/>
      <c r="H11" s="316"/>
      <c r="I11" s="316"/>
      <c r="J11" s="316"/>
    </row>
    <row r="12" spans="1:39">
      <c r="A12" s="316"/>
      <c r="B12" s="316"/>
      <c r="C12" s="316"/>
      <c r="D12" s="316"/>
      <c r="E12" s="316"/>
      <c r="F12" s="316"/>
      <c r="G12" s="316"/>
      <c r="H12" s="316"/>
      <c r="I12" s="316"/>
      <c r="J12" s="316"/>
    </row>
    <row r="14" spans="1:39">
      <c r="A14" s="585" t="s">
        <v>652</v>
      </c>
      <c r="B14" s="585" t="s">
        <v>653</v>
      </c>
      <c r="C14" s="585" t="s">
        <v>654</v>
      </c>
      <c r="D14" s="585" t="s">
        <v>655</v>
      </c>
      <c r="E14" s="585" t="s">
        <v>656</v>
      </c>
      <c r="F14" s="585" t="s">
        <v>657</v>
      </c>
    </row>
    <row r="15" spans="1:39">
      <c r="A15" s="586"/>
      <c r="B15" s="586"/>
      <c r="C15" s="586"/>
      <c r="D15" s="589"/>
      <c r="E15" s="589"/>
      <c r="F15" s="586"/>
    </row>
    <row r="16" spans="1:39">
      <c r="A16" s="368">
        <v>21</v>
      </c>
      <c r="B16" s="368">
        <v>22</v>
      </c>
      <c r="C16" s="368">
        <v>23</v>
      </c>
      <c r="D16" s="368">
        <v>24</v>
      </c>
      <c r="E16" s="368">
        <v>25</v>
      </c>
      <c r="F16" s="368">
        <v>26</v>
      </c>
    </row>
    <row r="17" spans="1:12">
      <c r="A17" s="316"/>
      <c r="B17" s="316"/>
      <c r="C17" s="316"/>
      <c r="D17" s="316"/>
      <c r="E17" s="316"/>
      <c r="F17" s="316"/>
    </row>
    <row r="18" spans="1:12">
      <c r="A18" s="316"/>
      <c r="B18" s="316"/>
      <c r="C18" s="316"/>
      <c r="D18" s="316"/>
      <c r="E18" s="316"/>
      <c r="F18" s="316"/>
    </row>
    <row r="20" spans="1:12">
      <c r="A20" s="590" t="s">
        <v>658</v>
      </c>
      <c r="B20" s="591"/>
      <c r="C20" s="591"/>
      <c r="D20" s="591"/>
      <c r="E20" s="591"/>
      <c r="F20" s="592"/>
      <c r="G20" s="584" t="s">
        <v>659</v>
      </c>
      <c r="H20" s="584"/>
      <c r="I20" s="584"/>
      <c r="J20" s="584"/>
      <c r="K20" s="584"/>
      <c r="L20" s="584"/>
    </row>
    <row r="21" spans="1:12">
      <c r="A21" s="365" t="s">
        <v>665</v>
      </c>
      <c r="B21" s="365" t="s">
        <v>666</v>
      </c>
      <c r="C21" s="366" t="s">
        <v>667</v>
      </c>
      <c r="D21" s="366" t="s">
        <v>668</v>
      </c>
      <c r="E21" s="366" t="s">
        <v>669</v>
      </c>
      <c r="F21" s="367" t="s">
        <v>666</v>
      </c>
      <c r="G21" s="365" t="s">
        <v>665</v>
      </c>
      <c r="H21" s="365" t="s">
        <v>670</v>
      </c>
      <c r="I21" s="366" t="s">
        <v>667</v>
      </c>
      <c r="J21" s="365" t="s">
        <v>670</v>
      </c>
      <c r="K21" s="366" t="s">
        <v>669</v>
      </c>
      <c r="L21" s="367" t="s">
        <v>670</v>
      </c>
    </row>
    <row r="22" spans="1:12">
      <c r="A22" s="368">
        <v>27</v>
      </c>
      <c r="B22" s="368">
        <v>28</v>
      </c>
      <c r="C22" s="368">
        <v>29</v>
      </c>
      <c r="D22" s="368">
        <v>30</v>
      </c>
      <c r="E22" s="368">
        <v>31</v>
      </c>
      <c r="F22" s="368">
        <v>32</v>
      </c>
      <c r="G22" s="368">
        <v>33</v>
      </c>
      <c r="H22" s="368">
        <v>34</v>
      </c>
      <c r="I22" s="368">
        <v>35</v>
      </c>
      <c r="J22" s="368">
        <v>36</v>
      </c>
      <c r="K22" s="368">
        <v>37</v>
      </c>
      <c r="L22" s="368">
        <v>38</v>
      </c>
    </row>
    <row r="23" spans="1:12">
      <c r="A23" s="316"/>
      <c r="B23" s="316"/>
      <c r="C23" s="316"/>
      <c r="D23" s="316"/>
      <c r="E23" s="316"/>
      <c r="F23" s="316"/>
      <c r="G23" s="316"/>
      <c r="H23" s="316"/>
      <c r="I23" s="316"/>
      <c r="J23" s="316"/>
      <c r="K23" s="316"/>
      <c r="L23" s="316"/>
    </row>
    <row r="24" spans="1:12">
      <c r="A24" s="316"/>
      <c r="B24" s="316"/>
      <c r="C24" s="316"/>
      <c r="D24" s="316"/>
      <c r="E24" s="316"/>
      <c r="F24" s="316"/>
      <c r="G24" s="316"/>
      <c r="H24" s="316"/>
      <c r="I24" s="316"/>
      <c r="J24" s="316"/>
      <c r="K24" s="316"/>
      <c r="L24" s="316"/>
    </row>
    <row r="26" spans="1:12">
      <c r="A26" s="585" t="s">
        <v>660</v>
      </c>
      <c r="B26" s="585" t="s">
        <v>661</v>
      </c>
      <c r="C26" s="584" t="s">
        <v>662</v>
      </c>
      <c r="D26" s="587" t="s">
        <v>663</v>
      </c>
      <c r="E26" s="588" t="s">
        <v>664</v>
      </c>
    </row>
    <row r="27" spans="1:12">
      <c r="A27" s="586"/>
      <c r="B27" s="586"/>
      <c r="C27" s="584"/>
      <c r="D27" s="587"/>
      <c r="E27" s="588"/>
    </row>
    <row r="28" spans="1:12">
      <c r="A28" s="368">
        <v>39</v>
      </c>
      <c r="B28" s="368">
        <v>40</v>
      </c>
      <c r="C28" s="368">
        <v>41</v>
      </c>
      <c r="D28" s="368">
        <v>42</v>
      </c>
      <c r="E28" s="368">
        <v>43</v>
      </c>
    </row>
    <row r="29" spans="1:12">
      <c r="A29" s="316"/>
      <c r="B29" s="316"/>
      <c r="C29" s="316"/>
      <c r="D29" s="316"/>
      <c r="E29" s="316"/>
    </row>
    <row r="30" spans="1:12">
      <c r="A30" s="316"/>
      <c r="B30" s="316"/>
      <c r="C30" s="316"/>
      <c r="D30" s="316"/>
      <c r="E30" s="316"/>
    </row>
  </sheetData>
  <mergeCells count="33">
    <mergeCell ref="G2:G3"/>
    <mergeCell ref="H2:H3"/>
    <mergeCell ref="I2:I3"/>
    <mergeCell ref="J2:J3"/>
    <mergeCell ref="A8:A9"/>
    <mergeCell ref="B8:B9"/>
    <mergeCell ref="C8:C9"/>
    <mergeCell ref="D8:D9"/>
    <mergeCell ref="E8:E9"/>
    <mergeCell ref="F8:F9"/>
    <mergeCell ref="A2:A3"/>
    <mergeCell ref="B2:B3"/>
    <mergeCell ref="C2:C3"/>
    <mergeCell ref="D2:D3"/>
    <mergeCell ref="E2:E3"/>
    <mergeCell ref="F2:F3"/>
    <mergeCell ref="G8:G9"/>
    <mergeCell ref="H8:H9"/>
    <mergeCell ref="I8:I9"/>
    <mergeCell ref="J8:J9"/>
    <mergeCell ref="A14:A15"/>
    <mergeCell ref="B14:B15"/>
    <mergeCell ref="C14:C15"/>
    <mergeCell ref="D14:D15"/>
    <mergeCell ref="E14:E15"/>
    <mergeCell ref="F14:F15"/>
    <mergeCell ref="A20:F20"/>
    <mergeCell ref="G20:L20"/>
    <mergeCell ref="A26:A27"/>
    <mergeCell ref="B26:B27"/>
    <mergeCell ref="C26:C27"/>
    <mergeCell ref="D26:D27"/>
    <mergeCell ref="E26:E2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L9" sqref="L9"/>
    </sheetView>
  </sheetViews>
  <sheetFormatPr defaultColWidth="12.42578125" defaultRowHeight="20.25"/>
  <cols>
    <col min="1" max="1" width="6" style="106" customWidth="1"/>
    <col min="2" max="2" width="41.85546875" style="129" customWidth="1"/>
    <col min="3" max="3" width="16.7109375" style="106" customWidth="1"/>
    <col min="4" max="5" width="16" style="106" customWidth="1"/>
    <col min="6" max="6" width="18" style="106" customWidth="1"/>
    <col min="7" max="7" width="15.85546875" style="106" customWidth="1"/>
    <col min="8" max="8" width="18.140625" style="106" customWidth="1"/>
    <col min="9" max="9" width="17.140625" style="106" customWidth="1"/>
    <col min="10" max="10" width="17" style="106" customWidth="1"/>
    <col min="11" max="238" width="12.42578125" style="106" customWidth="1"/>
    <col min="239" max="16384" width="12.42578125" style="106"/>
  </cols>
  <sheetData>
    <row r="1" spans="1:10" ht="29.25" customHeight="1">
      <c r="A1" s="105" t="s">
        <v>0</v>
      </c>
      <c r="B1" s="555" t="s">
        <v>1</v>
      </c>
      <c r="C1" s="555"/>
      <c r="D1" s="555"/>
      <c r="E1" s="555"/>
      <c r="F1" s="555"/>
      <c r="G1" s="606"/>
      <c r="H1" s="606"/>
      <c r="I1" s="606"/>
      <c r="J1" s="606"/>
    </row>
    <row r="2" spans="1:10" ht="23.25" customHeight="1">
      <c r="A2" s="105"/>
      <c r="B2" s="555" t="s">
        <v>2</v>
      </c>
      <c r="C2" s="555"/>
      <c r="D2" s="555"/>
      <c r="E2" s="606"/>
      <c r="F2" s="606"/>
      <c r="G2" s="606"/>
      <c r="H2" s="606"/>
      <c r="I2" s="606"/>
      <c r="J2" s="606"/>
    </row>
    <row r="3" spans="1:10" ht="30.75" customHeight="1">
      <c r="A3" s="105"/>
      <c r="B3" s="607" t="s">
        <v>185</v>
      </c>
      <c r="C3" s="608"/>
      <c r="D3" s="608"/>
      <c r="E3" s="608"/>
      <c r="F3" s="608"/>
      <c r="G3" s="608"/>
      <c r="H3" s="608"/>
      <c r="I3" s="608"/>
      <c r="J3" s="609"/>
    </row>
    <row r="4" spans="1:10" ht="22.5" customHeight="1">
      <c r="A4" s="107"/>
      <c r="B4" s="610" t="s">
        <v>4</v>
      </c>
      <c r="C4" s="611"/>
      <c r="D4" s="611"/>
      <c r="E4" s="611"/>
      <c r="F4" s="611"/>
      <c r="G4" s="611"/>
      <c r="H4" s="611"/>
      <c r="I4" s="611"/>
      <c r="J4" s="612"/>
    </row>
    <row r="5" spans="1:10" hidden="1">
      <c r="A5" s="108"/>
      <c r="B5" s="128"/>
      <c r="C5" s="613"/>
      <c r="D5" s="613"/>
      <c r="E5" s="613"/>
      <c r="F5" s="613"/>
      <c r="G5" s="613"/>
      <c r="H5" s="613"/>
      <c r="I5" s="613"/>
      <c r="J5" s="613"/>
    </row>
    <row r="6" spans="1:10" hidden="1">
      <c r="A6" s="111"/>
      <c r="C6" s="112"/>
      <c r="E6" s="112"/>
      <c r="G6" s="112"/>
      <c r="I6" s="112"/>
    </row>
    <row r="7" spans="1:10" ht="38.25" customHeight="1">
      <c r="A7" s="599" t="s">
        <v>5</v>
      </c>
      <c r="B7" s="599" t="s">
        <v>175</v>
      </c>
      <c r="C7" s="601" t="s">
        <v>186</v>
      </c>
      <c r="D7" s="602"/>
      <c r="E7" s="603"/>
      <c r="F7" s="604"/>
      <c r="G7" s="601" t="s">
        <v>187</v>
      </c>
      <c r="H7" s="602"/>
      <c r="I7" s="603"/>
      <c r="J7" s="604"/>
    </row>
    <row r="8" spans="1:10">
      <c r="A8" s="600"/>
      <c r="B8" s="600"/>
      <c r="C8" s="605" t="s">
        <v>188</v>
      </c>
      <c r="D8" s="604"/>
      <c r="E8" s="605" t="s">
        <v>189</v>
      </c>
      <c r="F8" s="604"/>
      <c r="G8" s="605" t="s">
        <v>188</v>
      </c>
      <c r="H8" s="604"/>
      <c r="I8" s="605" t="s">
        <v>189</v>
      </c>
      <c r="J8" s="604"/>
    </row>
    <row r="9" spans="1:10" ht="21" thickBot="1">
      <c r="A9" s="600"/>
      <c r="B9" s="600" t="s">
        <v>6</v>
      </c>
      <c r="C9" s="130" t="s">
        <v>183</v>
      </c>
      <c r="D9" s="131" t="s">
        <v>184</v>
      </c>
      <c r="E9" s="132" t="s">
        <v>183</v>
      </c>
      <c r="F9" s="131" t="s">
        <v>184</v>
      </c>
      <c r="G9" s="132" t="s">
        <v>183</v>
      </c>
      <c r="H9" s="131" t="s">
        <v>184</v>
      </c>
      <c r="I9" s="132" t="s">
        <v>183</v>
      </c>
      <c r="J9" s="131" t="s">
        <v>184</v>
      </c>
    </row>
    <row r="10" spans="1:10">
      <c r="A10" s="105">
        <v>1</v>
      </c>
      <c r="B10" s="133" t="s">
        <v>11</v>
      </c>
      <c r="C10" s="134">
        <v>863</v>
      </c>
      <c r="D10" s="105">
        <v>2.94</v>
      </c>
      <c r="E10" s="116">
        <v>3708</v>
      </c>
      <c r="F10" s="105">
        <v>83.59</v>
      </c>
      <c r="G10" s="116">
        <v>3500</v>
      </c>
      <c r="H10" s="105">
        <v>7.98</v>
      </c>
      <c r="I10" s="116">
        <v>4234</v>
      </c>
      <c r="J10" s="105">
        <v>91.69</v>
      </c>
    </row>
    <row r="11" spans="1:10">
      <c r="A11" s="105">
        <v>2</v>
      </c>
      <c r="B11" s="133" t="s">
        <v>12</v>
      </c>
      <c r="C11" s="116">
        <v>35656</v>
      </c>
      <c r="D11" s="105">
        <v>92.34</v>
      </c>
      <c r="E11" s="116">
        <v>0</v>
      </c>
      <c r="F11" s="105">
        <v>0</v>
      </c>
      <c r="G11" s="116">
        <v>35656</v>
      </c>
      <c r="H11" s="105">
        <v>92.34</v>
      </c>
      <c r="I11" s="116">
        <v>26144</v>
      </c>
      <c r="J11" s="105">
        <v>1518.05</v>
      </c>
    </row>
    <row r="12" spans="1:10">
      <c r="A12" s="105">
        <v>3</v>
      </c>
      <c r="B12" s="133" t="s">
        <v>13</v>
      </c>
      <c r="C12" s="116">
        <v>19</v>
      </c>
      <c r="D12" s="105">
        <v>0.36</v>
      </c>
      <c r="E12" s="116">
        <v>3056</v>
      </c>
      <c r="F12" s="105">
        <v>140.05000000000001</v>
      </c>
      <c r="G12" s="116">
        <v>36</v>
      </c>
      <c r="H12" s="105">
        <v>0.37</v>
      </c>
      <c r="I12" s="116">
        <v>14850</v>
      </c>
      <c r="J12" s="105">
        <v>707.86</v>
      </c>
    </row>
    <row r="13" spans="1:10">
      <c r="A13" s="105">
        <v>4</v>
      </c>
      <c r="B13" s="133" t="s">
        <v>14</v>
      </c>
      <c r="C13" s="116">
        <v>0</v>
      </c>
      <c r="D13" s="105">
        <v>0</v>
      </c>
      <c r="E13" s="116">
        <v>32948</v>
      </c>
      <c r="F13" s="105">
        <v>812.56</v>
      </c>
      <c r="G13" s="116">
        <v>0</v>
      </c>
      <c r="H13" s="105">
        <v>0</v>
      </c>
      <c r="I13" s="116">
        <v>32948</v>
      </c>
      <c r="J13" s="105">
        <v>812.56</v>
      </c>
    </row>
    <row r="14" spans="1:10">
      <c r="A14" s="105">
        <v>5</v>
      </c>
      <c r="B14" s="133" t="s">
        <v>15</v>
      </c>
      <c r="C14" s="116">
        <v>112</v>
      </c>
      <c r="D14" s="105">
        <v>0.49</v>
      </c>
      <c r="E14" s="116">
        <v>304</v>
      </c>
      <c r="F14" s="105">
        <v>18.63</v>
      </c>
      <c r="G14" s="116">
        <v>134</v>
      </c>
      <c r="H14" s="105">
        <v>0.63</v>
      </c>
      <c r="I14" s="116">
        <v>380</v>
      </c>
      <c r="J14" s="105">
        <v>22.3</v>
      </c>
    </row>
    <row r="15" spans="1:10">
      <c r="A15" s="105">
        <v>6</v>
      </c>
      <c r="B15" s="133" t="s">
        <v>16</v>
      </c>
      <c r="C15" s="116">
        <v>0</v>
      </c>
      <c r="D15" s="105">
        <v>0</v>
      </c>
      <c r="E15" s="116">
        <v>3</v>
      </c>
      <c r="F15" s="105">
        <v>0.05</v>
      </c>
      <c r="G15" s="116">
        <v>0</v>
      </c>
      <c r="H15" s="105">
        <v>0</v>
      </c>
      <c r="I15" s="116">
        <v>5</v>
      </c>
      <c r="J15" s="105">
        <v>0.09</v>
      </c>
    </row>
    <row r="16" spans="1:10">
      <c r="A16" s="105">
        <v>7</v>
      </c>
      <c r="B16" s="133" t="s">
        <v>17</v>
      </c>
      <c r="C16" s="116">
        <v>0</v>
      </c>
      <c r="D16" s="105">
        <v>0</v>
      </c>
      <c r="E16" s="116">
        <v>0</v>
      </c>
      <c r="F16" s="105">
        <v>0</v>
      </c>
      <c r="G16" s="116">
        <v>0</v>
      </c>
      <c r="H16" s="105">
        <v>0</v>
      </c>
      <c r="I16" s="116">
        <v>0</v>
      </c>
      <c r="J16" s="105">
        <v>0</v>
      </c>
    </row>
    <row r="17" spans="1:10">
      <c r="A17" s="105">
        <v>8</v>
      </c>
      <c r="B17" s="133" t="s">
        <v>18</v>
      </c>
      <c r="C17" s="116">
        <v>46</v>
      </c>
      <c r="D17" s="105">
        <v>7.0000000000000007E-2</v>
      </c>
      <c r="E17" s="116">
        <v>44</v>
      </c>
      <c r="F17" s="105">
        <v>3.54</v>
      </c>
      <c r="G17" s="116">
        <v>4089</v>
      </c>
      <c r="H17" s="105">
        <v>7.77</v>
      </c>
      <c r="I17" s="116">
        <v>819</v>
      </c>
      <c r="J17" s="105">
        <v>24.78</v>
      </c>
    </row>
    <row r="18" spans="1:10">
      <c r="A18" s="105">
        <v>9</v>
      </c>
      <c r="B18" s="133" t="s">
        <v>19</v>
      </c>
      <c r="C18" s="116">
        <v>86</v>
      </c>
      <c r="D18" s="105">
        <v>4.57</v>
      </c>
      <c r="E18" s="116">
        <v>86</v>
      </c>
      <c r="F18" s="105">
        <v>4.57</v>
      </c>
      <c r="G18" s="116">
        <v>106</v>
      </c>
      <c r="H18" s="105">
        <v>5.17</v>
      </c>
      <c r="I18" s="116">
        <v>106</v>
      </c>
      <c r="J18" s="105">
        <v>5.17</v>
      </c>
    </row>
    <row r="19" spans="1:10">
      <c r="A19" s="105">
        <v>10</v>
      </c>
      <c r="B19" s="133" t="s">
        <v>20</v>
      </c>
      <c r="C19" s="116">
        <v>10</v>
      </c>
      <c r="D19" s="105">
        <v>0</v>
      </c>
      <c r="E19" s="116">
        <v>13</v>
      </c>
      <c r="F19" s="105">
        <v>0.84</v>
      </c>
      <c r="G19" s="116">
        <v>15</v>
      </c>
      <c r="H19" s="105">
        <v>0</v>
      </c>
      <c r="I19" s="116">
        <v>37</v>
      </c>
      <c r="J19" s="105">
        <v>1.68</v>
      </c>
    </row>
    <row r="20" spans="1:10">
      <c r="A20" s="105">
        <v>11</v>
      </c>
      <c r="B20" s="133" t="s">
        <v>21</v>
      </c>
      <c r="C20" s="105">
        <v>0</v>
      </c>
      <c r="D20" s="105">
        <v>0</v>
      </c>
      <c r="E20" s="105">
        <v>0</v>
      </c>
      <c r="F20" s="105">
        <v>0</v>
      </c>
      <c r="G20" s="105">
        <v>0</v>
      </c>
      <c r="H20" s="105">
        <v>0</v>
      </c>
      <c r="I20" s="105">
        <v>0</v>
      </c>
      <c r="J20" s="105">
        <v>0</v>
      </c>
    </row>
    <row r="21" spans="1:10">
      <c r="A21" s="105">
        <v>12</v>
      </c>
      <c r="B21" s="133" t="s">
        <v>22</v>
      </c>
      <c r="C21" s="105">
        <v>23</v>
      </c>
      <c r="D21" s="105">
        <v>0.01</v>
      </c>
      <c r="E21" s="105">
        <v>8</v>
      </c>
      <c r="F21" s="105">
        <v>0.62</v>
      </c>
      <c r="G21" s="105">
        <v>47</v>
      </c>
      <c r="H21" s="105">
        <v>0.05</v>
      </c>
      <c r="I21" s="105">
        <v>14</v>
      </c>
      <c r="J21" s="105">
        <v>0.88</v>
      </c>
    </row>
    <row r="22" spans="1:10">
      <c r="A22" s="105">
        <v>13</v>
      </c>
      <c r="B22" s="133" t="s">
        <v>23</v>
      </c>
      <c r="C22" s="105">
        <v>6</v>
      </c>
      <c r="D22" s="105">
        <v>0.03</v>
      </c>
      <c r="E22" s="105">
        <v>2418</v>
      </c>
      <c r="F22" s="105">
        <v>9.8800000000000008</v>
      </c>
      <c r="G22" s="105">
        <v>9</v>
      </c>
      <c r="H22" s="105">
        <v>0.03</v>
      </c>
      <c r="I22" s="105">
        <v>3142</v>
      </c>
      <c r="J22" s="105">
        <v>20.71</v>
      </c>
    </row>
    <row r="23" spans="1:10">
      <c r="A23" s="105">
        <v>14</v>
      </c>
      <c r="B23" s="133" t="s">
        <v>24</v>
      </c>
      <c r="C23" s="105">
        <v>501</v>
      </c>
      <c r="D23" s="105">
        <v>0.7</v>
      </c>
      <c r="E23" s="105">
        <v>121</v>
      </c>
      <c r="F23" s="105">
        <v>6.67</v>
      </c>
      <c r="G23" s="105">
        <v>501</v>
      </c>
      <c r="H23" s="105">
        <v>0.7</v>
      </c>
      <c r="I23" s="105">
        <v>121</v>
      </c>
      <c r="J23" s="105">
        <v>6.67</v>
      </c>
    </row>
    <row r="24" spans="1:10">
      <c r="A24" s="105">
        <v>15</v>
      </c>
      <c r="B24" s="133" t="s">
        <v>25</v>
      </c>
      <c r="C24" s="105">
        <v>0</v>
      </c>
      <c r="D24" s="105">
        <v>0</v>
      </c>
      <c r="E24" s="105">
        <v>0</v>
      </c>
      <c r="F24" s="105">
        <v>0</v>
      </c>
      <c r="G24" s="105">
        <v>0</v>
      </c>
      <c r="H24" s="105">
        <v>0</v>
      </c>
      <c r="I24" s="105">
        <v>0</v>
      </c>
      <c r="J24" s="105">
        <v>0</v>
      </c>
    </row>
    <row r="25" spans="1:10">
      <c r="A25" s="105">
        <v>16</v>
      </c>
      <c r="B25" s="133" t="s">
        <v>26</v>
      </c>
      <c r="C25" s="105">
        <v>0</v>
      </c>
      <c r="D25" s="105">
        <v>0</v>
      </c>
      <c r="E25" s="105">
        <v>1</v>
      </c>
      <c r="F25" s="105">
        <v>0.01</v>
      </c>
      <c r="G25" s="105">
        <v>1</v>
      </c>
      <c r="H25" s="105">
        <v>0</v>
      </c>
      <c r="I25" s="105">
        <v>1</v>
      </c>
      <c r="J25" s="105">
        <v>0.01</v>
      </c>
    </row>
    <row r="26" spans="1:10">
      <c r="A26" s="105">
        <v>17</v>
      </c>
      <c r="B26" s="133" t="s">
        <v>27</v>
      </c>
      <c r="C26" s="105">
        <v>0</v>
      </c>
      <c r="D26" s="105">
        <v>0</v>
      </c>
      <c r="E26" s="105">
        <v>0</v>
      </c>
      <c r="F26" s="105">
        <v>0</v>
      </c>
      <c r="G26" s="105">
        <v>0</v>
      </c>
      <c r="H26" s="105">
        <v>0</v>
      </c>
      <c r="I26" s="105">
        <v>0</v>
      </c>
      <c r="J26" s="105">
        <v>0</v>
      </c>
    </row>
    <row r="27" spans="1:10">
      <c r="A27" s="105">
        <v>18</v>
      </c>
      <c r="B27" s="133" t="s">
        <v>28</v>
      </c>
      <c r="C27" s="105">
        <v>0</v>
      </c>
      <c r="D27" s="105">
        <v>0</v>
      </c>
      <c r="E27" s="105">
        <v>0</v>
      </c>
      <c r="F27" s="105">
        <v>0</v>
      </c>
      <c r="G27" s="105">
        <v>0</v>
      </c>
      <c r="H27" s="105">
        <v>0</v>
      </c>
      <c r="I27" s="105">
        <v>0</v>
      </c>
      <c r="J27" s="105">
        <v>0</v>
      </c>
    </row>
    <row r="28" spans="1:10">
      <c r="A28" s="105">
        <v>19</v>
      </c>
      <c r="B28" s="133" t="s">
        <v>29</v>
      </c>
      <c r="C28" s="105">
        <v>4</v>
      </c>
      <c r="D28" s="105">
        <v>0.05</v>
      </c>
      <c r="E28" s="105">
        <v>0</v>
      </c>
      <c r="F28" s="105">
        <v>0</v>
      </c>
      <c r="G28" s="105">
        <v>8</v>
      </c>
      <c r="H28" s="105">
        <v>0.11</v>
      </c>
      <c r="I28" s="105">
        <v>0</v>
      </c>
      <c r="J28" s="105">
        <v>0</v>
      </c>
    </row>
    <row r="29" spans="1:10">
      <c r="A29" s="105">
        <v>20</v>
      </c>
      <c r="B29" s="133" t="s">
        <v>30</v>
      </c>
      <c r="C29" s="105">
        <v>0</v>
      </c>
      <c r="D29" s="105">
        <v>0</v>
      </c>
      <c r="E29" s="105">
        <v>0</v>
      </c>
      <c r="F29" s="105">
        <v>0</v>
      </c>
      <c r="G29" s="105">
        <v>0</v>
      </c>
      <c r="H29" s="105">
        <v>0</v>
      </c>
      <c r="I29" s="105">
        <v>0</v>
      </c>
      <c r="J29" s="105">
        <v>0</v>
      </c>
    </row>
    <row r="30" spans="1:10">
      <c r="A30" s="105">
        <v>21</v>
      </c>
      <c r="B30" s="133" t="s">
        <v>31</v>
      </c>
      <c r="C30" s="105">
        <v>0</v>
      </c>
      <c r="D30" s="105">
        <v>0</v>
      </c>
      <c r="E30" s="105">
        <v>0</v>
      </c>
      <c r="F30" s="105">
        <v>0</v>
      </c>
      <c r="G30" s="105">
        <v>0</v>
      </c>
      <c r="H30" s="105">
        <v>0</v>
      </c>
      <c r="I30" s="105">
        <v>0</v>
      </c>
      <c r="J30" s="105">
        <v>0</v>
      </c>
    </row>
    <row r="31" spans="1:10">
      <c r="A31" s="105">
        <v>22</v>
      </c>
      <c r="B31" s="133" t="s">
        <v>32</v>
      </c>
      <c r="C31" s="105">
        <v>0</v>
      </c>
      <c r="D31" s="105">
        <v>0</v>
      </c>
      <c r="E31" s="105">
        <v>0</v>
      </c>
      <c r="F31" s="105">
        <v>0</v>
      </c>
      <c r="G31" s="105">
        <v>0</v>
      </c>
      <c r="H31" s="105">
        <v>0</v>
      </c>
      <c r="I31" s="105">
        <v>0</v>
      </c>
      <c r="J31" s="105">
        <v>0</v>
      </c>
    </row>
    <row r="32" spans="1:10">
      <c r="A32" s="105">
        <v>23</v>
      </c>
      <c r="B32" s="133" t="s">
        <v>33</v>
      </c>
      <c r="C32" s="105">
        <v>0</v>
      </c>
      <c r="D32" s="105">
        <v>0</v>
      </c>
      <c r="E32" s="105">
        <v>0</v>
      </c>
      <c r="F32" s="105">
        <v>0</v>
      </c>
      <c r="G32" s="105">
        <v>0</v>
      </c>
      <c r="H32" s="105">
        <v>0</v>
      </c>
      <c r="I32" s="105">
        <v>0</v>
      </c>
      <c r="J32" s="105">
        <v>0</v>
      </c>
    </row>
    <row r="33" spans="1:10">
      <c r="A33" s="105">
        <v>24</v>
      </c>
      <c r="B33" s="133" t="s">
        <v>34</v>
      </c>
      <c r="C33" s="105">
        <v>0</v>
      </c>
      <c r="D33" s="105">
        <v>0</v>
      </c>
      <c r="E33" s="105">
        <v>0</v>
      </c>
      <c r="F33" s="105">
        <v>0</v>
      </c>
      <c r="G33" s="105">
        <v>0</v>
      </c>
      <c r="H33" s="105">
        <v>0</v>
      </c>
      <c r="I33" s="105">
        <v>0</v>
      </c>
      <c r="J33" s="105">
        <v>0</v>
      </c>
    </row>
    <row r="34" spans="1:10">
      <c r="A34" s="105">
        <v>25</v>
      </c>
      <c r="B34" s="133" t="s">
        <v>35</v>
      </c>
      <c r="C34" s="105">
        <v>4</v>
      </c>
      <c r="D34" s="105">
        <v>0</v>
      </c>
      <c r="E34" s="105">
        <v>0</v>
      </c>
      <c r="F34" s="105">
        <v>0</v>
      </c>
      <c r="G34" s="105">
        <v>0</v>
      </c>
      <c r="H34" s="105">
        <v>0</v>
      </c>
      <c r="I34" s="105">
        <v>0</v>
      </c>
      <c r="J34" s="105">
        <v>0</v>
      </c>
    </row>
    <row r="35" spans="1:10">
      <c r="A35" s="105">
        <v>26</v>
      </c>
      <c r="B35" s="133" t="s">
        <v>36</v>
      </c>
      <c r="C35" s="105">
        <v>0</v>
      </c>
      <c r="D35" s="105">
        <v>0</v>
      </c>
      <c r="E35" s="105">
        <v>0</v>
      </c>
      <c r="F35" s="105">
        <v>0</v>
      </c>
      <c r="G35" s="105">
        <v>0</v>
      </c>
      <c r="H35" s="105">
        <v>0</v>
      </c>
      <c r="I35" s="105">
        <v>0</v>
      </c>
      <c r="J35" s="105">
        <v>0</v>
      </c>
    </row>
    <row r="36" spans="1:10">
      <c r="A36" s="105">
        <v>27</v>
      </c>
      <c r="B36" s="133" t="s">
        <v>37</v>
      </c>
      <c r="C36" s="105">
        <v>732</v>
      </c>
      <c r="D36" s="105">
        <v>5.47</v>
      </c>
      <c r="E36" s="105">
        <v>4177</v>
      </c>
      <c r="F36" s="105">
        <v>172.68</v>
      </c>
      <c r="G36" s="105">
        <v>1992</v>
      </c>
      <c r="H36" s="105">
        <v>8.24</v>
      </c>
      <c r="I36" s="105">
        <v>8463</v>
      </c>
      <c r="J36" s="105">
        <v>359.55</v>
      </c>
    </row>
    <row r="37" spans="1:10">
      <c r="A37" s="105">
        <v>28</v>
      </c>
      <c r="B37" s="133" t="s">
        <v>38</v>
      </c>
      <c r="C37" s="105">
        <v>0</v>
      </c>
      <c r="D37" s="105">
        <v>0</v>
      </c>
      <c r="E37" s="105">
        <v>0</v>
      </c>
      <c r="F37" s="105">
        <v>0</v>
      </c>
      <c r="G37" s="105">
        <v>0</v>
      </c>
      <c r="H37" s="105">
        <v>0</v>
      </c>
      <c r="I37" s="105">
        <v>0</v>
      </c>
      <c r="J37" s="105">
        <v>0</v>
      </c>
    </row>
    <row r="38" spans="1:10">
      <c r="A38" s="105">
        <v>29</v>
      </c>
      <c r="B38" s="133" t="s">
        <v>39</v>
      </c>
      <c r="C38" s="105">
        <v>633</v>
      </c>
      <c r="D38" s="105">
        <v>28.26</v>
      </c>
      <c r="E38" s="105">
        <v>182</v>
      </c>
      <c r="F38" s="105">
        <v>4.13</v>
      </c>
      <c r="G38" s="105">
        <v>1267</v>
      </c>
      <c r="H38" s="105">
        <v>56.22</v>
      </c>
      <c r="I38" s="105">
        <v>407</v>
      </c>
      <c r="J38" s="105">
        <v>8.7200000000000006</v>
      </c>
    </row>
    <row r="39" spans="1:10">
      <c r="A39" s="105">
        <v>30</v>
      </c>
      <c r="B39" s="133" t="s">
        <v>40</v>
      </c>
      <c r="C39" s="105">
        <v>0</v>
      </c>
      <c r="D39" s="105">
        <v>0</v>
      </c>
      <c r="E39" s="105">
        <v>0</v>
      </c>
      <c r="F39" s="105">
        <v>0</v>
      </c>
      <c r="G39" s="105">
        <v>0</v>
      </c>
      <c r="H39" s="105">
        <v>0</v>
      </c>
      <c r="I39" s="105">
        <v>0</v>
      </c>
      <c r="J39" s="105">
        <v>0</v>
      </c>
    </row>
    <row r="40" spans="1:10">
      <c r="A40" s="105">
        <v>31</v>
      </c>
      <c r="B40" s="133" t="s">
        <v>41</v>
      </c>
      <c r="C40" s="105">
        <v>0</v>
      </c>
      <c r="D40" s="105">
        <v>0</v>
      </c>
      <c r="E40" s="105">
        <v>0</v>
      </c>
      <c r="F40" s="105">
        <v>0</v>
      </c>
      <c r="G40" s="105">
        <v>0</v>
      </c>
      <c r="H40" s="105">
        <v>0</v>
      </c>
      <c r="I40" s="105">
        <v>0</v>
      </c>
      <c r="J40" s="105">
        <v>0</v>
      </c>
    </row>
    <row r="41" spans="1:10">
      <c r="A41" s="105">
        <v>32</v>
      </c>
      <c r="B41" s="133" t="s">
        <v>42</v>
      </c>
      <c r="C41" s="105">
        <v>0</v>
      </c>
      <c r="D41" s="105">
        <v>0</v>
      </c>
      <c r="E41" s="105">
        <v>0</v>
      </c>
      <c r="F41" s="105">
        <v>0</v>
      </c>
      <c r="G41" s="105">
        <v>0</v>
      </c>
      <c r="H41" s="105">
        <v>0</v>
      </c>
      <c r="I41" s="105">
        <v>0</v>
      </c>
      <c r="J41" s="105">
        <v>0</v>
      </c>
    </row>
    <row r="42" spans="1:10">
      <c r="A42" s="105">
        <v>33</v>
      </c>
      <c r="B42" s="133" t="s">
        <v>43</v>
      </c>
      <c r="C42" s="105">
        <v>0</v>
      </c>
      <c r="D42" s="105">
        <v>0</v>
      </c>
      <c r="E42" s="105">
        <v>0</v>
      </c>
      <c r="F42" s="105">
        <v>0</v>
      </c>
      <c r="G42" s="105">
        <v>0</v>
      </c>
      <c r="H42" s="105">
        <v>0</v>
      </c>
      <c r="I42" s="105">
        <v>0</v>
      </c>
      <c r="J42" s="105">
        <v>0</v>
      </c>
    </row>
    <row r="43" spans="1:10">
      <c r="A43" s="105">
        <v>34</v>
      </c>
      <c r="B43" s="133" t="s">
        <v>44</v>
      </c>
      <c r="C43" s="105">
        <v>0</v>
      </c>
      <c r="D43" s="105">
        <v>0</v>
      </c>
      <c r="E43" s="105">
        <v>0</v>
      </c>
      <c r="F43" s="105">
        <v>0</v>
      </c>
      <c r="G43" s="105">
        <v>0</v>
      </c>
      <c r="H43" s="105">
        <v>0</v>
      </c>
      <c r="I43" s="105">
        <v>0</v>
      </c>
      <c r="J43" s="105">
        <v>0</v>
      </c>
    </row>
    <row r="44" spans="1:10">
      <c r="A44" s="105">
        <v>35</v>
      </c>
      <c r="B44" s="133" t="s">
        <v>45</v>
      </c>
      <c r="C44" s="105">
        <v>1663</v>
      </c>
      <c r="D44" s="105">
        <v>1.05</v>
      </c>
      <c r="E44" s="105">
        <v>9786</v>
      </c>
      <c r="F44" s="105">
        <v>211.31</v>
      </c>
      <c r="G44" s="105">
        <v>3538</v>
      </c>
      <c r="H44" s="105">
        <v>5.07</v>
      </c>
      <c r="I44" s="105">
        <v>18504</v>
      </c>
      <c r="J44" s="105">
        <v>449.74</v>
      </c>
    </row>
    <row r="45" spans="1:10">
      <c r="A45" s="105">
        <v>36</v>
      </c>
      <c r="B45" s="133" t="s">
        <v>46</v>
      </c>
      <c r="C45" s="105">
        <v>670</v>
      </c>
      <c r="D45" s="105">
        <v>0.36</v>
      </c>
      <c r="E45" s="105">
        <v>1770</v>
      </c>
      <c r="F45" s="105">
        <v>58.46</v>
      </c>
      <c r="G45" s="105">
        <v>1461</v>
      </c>
      <c r="H45" s="105">
        <v>1.29</v>
      </c>
      <c r="I45" s="105">
        <v>4306</v>
      </c>
      <c r="J45" s="105">
        <v>140.08000000000001</v>
      </c>
    </row>
    <row r="46" spans="1:10">
      <c r="A46" s="105">
        <v>37</v>
      </c>
      <c r="B46" s="133" t="s">
        <v>47</v>
      </c>
      <c r="C46" s="105">
        <v>0</v>
      </c>
      <c r="D46" s="105">
        <v>0</v>
      </c>
      <c r="E46" s="105">
        <v>0</v>
      </c>
      <c r="F46" s="105">
        <v>0</v>
      </c>
      <c r="G46" s="105">
        <v>0</v>
      </c>
      <c r="H46" s="105">
        <v>0</v>
      </c>
      <c r="I46" s="105">
        <v>0</v>
      </c>
      <c r="J46" s="105">
        <v>0</v>
      </c>
    </row>
    <row r="47" spans="1:10">
      <c r="A47" s="105">
        <v>38</v>
      </c>
      <c r="B47" s="133" t="s">
        <v>48</v>
      </c>
      <c r="C47" s="105">
        <v>6703</v>
      </c>
      <c r="D47" s="105">
        <v>71.83</v>
      </c>
      <c r="E47" s="105">
        <v>7550</v>
      </c>
      <c r="F47" s="105">
        <v>285.10000000000002</v>
      </c>
      <c r="G47" s="105">
        <v>14843</v>
      </c>
      <c r="H47" s="105">
        <v>172.42</v>
      </c>
      <c r="I47" s="105">
        <v>17355</v>
      </c>
      <c r="J47" s="105">
        <v>626.85</v>
      </c>
    </row>
    <row r="48" spans="1:10">
      <c r="A48" s="105">
        <v>39</v>
      </c>
      <c r="B48" s="133" t="s">
        <v>49</v>
      </c>
      <c r="C48" s="105">
        <v>0</v>
      </c>
      <c r="D48" s="105">
        <v>0</v>
      </c>
      <c r="E48" s="105">
        <v>0</v>
      </c>
      <c r="F48" s="105">
        <v>0</v>
      </c>
      <c r="G48" s="105">
        <v>0</v>
      </c>
      <c r="H48" s="105">
        <v>0</v>
      </c>
      <c r="I48" s="105">
        <v>0</v>
      </c>
      <c r="J48" s="105">
        <v>0</v>
      </c>
    </row>
    <row r="49" spans="1:10">
      <c r="A49" s="105">
        <v>40</v>
      </c>
      <c r="B49" s="133" t="s">
        <v>50</v>
      </c>
      <c r="C49" s="105">
        <v>0</v>
      </c>
      <c r="D49" s="105">
        <v>0</v>
      </c>
      <c r="E49" s="105">
        <v>0</v>
      </c>
      <c r="F49" s="105">
        <v>0</v>
      </c>
      <c r="G49" s="105">
        <v>0</v>
      </c>
      <c r="H49" s="105">
        <v>0</v>
      </c>
      <c r="I49" s="105">
        <v>0</v>
      </c>
      <c r="J49" s="105">
        <v>0</v>
      </c>
    </row>
    <row r="50" spans="1:10">
      <c r="A50" s="105">
        <v>41</v>
      </c>
      <c r="B50" s="133" t="s">
        <v>51</v>
      </c>
      <c r="C50" s="105">
        <v>0</v>
      </c>
      <c r="D50" s="105">
        <v>0</v>
      </c>
      <c r="E50" s="105">
        <v>0</v>
      </c>
      <c r="F50" s="105">
        <v>0</v>
      </c>
      <c r="G50" s="105">
        <v>0</v>
      </c>
      <c r="H50" s="105">
        <v>0</v>
      </c>
      <c r="I50" s="105">
        <v>0</v>
      </c>
      <c r="J50" s="105">
        <v>0</v>
      </c>
    </row>
    <row r="51" spans="1:10">
      <c r="A51" s="105">
        <v>42</v>
      </c>
      <c r="B51" s="133" t="s">
        <v>52</v>
      </c>
      <c r="C51" s="105">
        <v>0</v>
      </c>
      <c r="D51" s="105">
        <v>0</v>
      </c>
      <c r="E51" s="105">
        <v>0</v>
      </c>
      <c r="F51" s="105">
        <v>0</v>
      </c>
      <c r="G51" s="105">
        <v>0</v>
      </c>
      <c r="H51" s="105">
        <v>0</v>
      </c>
      <c r="I51" s="105">
        <v>0</v>
      </c>
      <c r="J51" s="105">
        <v>0</v>
      </c>
    </row>
    <row r="52" spans="1:10">
      <c r="A52" s="105">
        <v>43</v>
      </c>
      <c r="B52" s="133" t="s">
        <v>53</v>
      </c>
      <c r="C52" s="105">
        <v>0</v>
      </c>
      <c r="D52" s="105">
        <v>0</v>
      </c>
      <c r="E52" s="105">
        <v>0</v>
      </c>
      <c r="F52" s="105">
        <v>0</v>
      </c>
      <c r="G52" s="105">
        <v>0</v>
      </c>
      <c r="H52" s="105">
        <v>0</v>
      </c>
      <c r="I52" s="105">
        <v>0</v>
      </c>
      <c r="J52" s="105">
        <v>0</v>
      </c>
    </row>
    <row r="53" spans="1:10">
      <c r="A53" s="105">
        <v>44</v>
      </c>
      <c r="B53" s="133" t="s">
        <v>54</v>
      </c>
      <c r="C53" s="105">
        <v>0</v>
      </c>
      <c r="D53" s="105">
        <v>0</v>
      </c>
      <c r="E53" s="105">
        <v>0</v>
      </c>
      <c r="F53" s="105">
        <v>0</v>
      </c>
      <c r="G53" s="105">
        <v>0</v>
      </c>
      <c r="H53" s="105">
        <v>0</v>
      </c>
      <c r="I53" s="105">
        <v>0</v>
      </c>
      <c r="J53" s="105">
        <v>0</v>
      </c>
    </row>
    <row r="54" spans="1:10">
      <c r="A54" s="105">
        <v>45</v>
      </c>
      <c r="B54" s="133" t="s">
        <v>55</v>
      </c>
      <c r="C54" s="105">
        <v>0</v>
      </c>
      <c r="D54" s="105">
        <v>0</v>
      </c>
      <c r="E54" s="105">
        <v>0</v>
      </c>
      <c r="F54" s="105">
        <v>0</v>
      </c>
      <c r="G54" s="105">
        <v>0</v>
      </c>
      <c r="H54" s="105">
        <v>0</v>
      </c>
      <c r="I54" s="105">
        <v>0</v>
      </c>
      <c r="J54" s="105">
        <v>0</v>
      </c>
    </row>
    <row r="55" spans="1:10">
      <c r="A55" s="105">
        <v>46</v>
      </c>
      <c r="B55" s="133" t="s">
        <v>56</v>
      </c>
      <c r="C55" s="105">
        <v>0</v>
      </c>
      <c r="D55" s="105">
        <v>0</v>
      </c>
      <c r="E55" s="105">
        <v>0</v>
      </c>
      <c r="F55" s="105">
        <v>0</v>
      </c>
      <c r="G55" s="105">
        <v>0</v>
      </c>
      <c r="H55" s="105">
        <v>0</v>
      </c>
      <c r="I55" s="105">
        <v>0</v>
      </c>
      <c r="J55" s="105">
        <v>0</v>
      </c>
    </row>
    <row r="56" spans="1:10">
      <c r="A56" s="105">
        <v>47</v>
      </c>
      <c r="B56" s="133" t="s">
        <v>57</v>
      </c>
      <c r="C56" s="105">
        <v>0</v>
      </c>
      <c r="D56" s="105">
        <v>0</v>
      </c>
      <c r="E56" s="105">
        <v>0</v>
      </c>
      <c r="F56" s="105">
        <v>0</v>
      </c>
      <c r="G56" s="105">
        <v>0</v>
      </c>
      <c r="H56" s="105">
        <v>0</v>
      </c>
      <c r="I56" s="105">
        <v>0</v>
      </c>
      <c r="J56" s="105">
        <v>0</v>
      </c>
    </row>
    <row r="57" spans="1:10">
      <c r="A57" s="105">
        <v>48</v>
      </c>
      <c r="B57" s="133" t="s">
        <v>58</v>
      </c>
      <c r="C57" s="105">
        <v>0</v>
      </c>
      <c r="D57" s="105">
        <v>0</v>
      </c>
      <c r="E57" s="105">
        <v>0</v>
      </c>
      <c r="F57" s="105">
        <v>0</v>
      </c>
      <c r="G57" s="105">
        <v>0</v>
      </c>
      <c r="H57" s="105">
        <v>0</v>
      </c>
      <c r="I57" s="105">
        <v>0</v>
      </c>
      <c r="J57" s="105">
        <v>0</v>
      </c>
    </row>
    <row r="58" spans="1:10">
      <c r="A58" s="105">
        <v>49</v>
      </c>
      <c r="B58" s="133" t="s">
        <v>59</v>
      </c>
      <c r="C58" s="105">
        <v>0</v>
      </c>
      <c r="D58" s="105">
        <v>0</v>
      </c>
      <c r="E58" s="105">
        <v>0</v>
      </c>
      <c r="F58" s="105">
        <v>0</v>
      </c>
      <c r="G58" s="105">
        <v>0</v>
      </c>
      <c r="H58" s="105">
        <v>0</v>
      </c>
      <c r="I58" s="105">
        <v>0</v>
      </c>
      <c r="J58" s="105">
        <v>0</v>
      </c>
    </row>
    <row r="59" spans="1:10" s="15" customFormat="1">
      <c r="A59" s="117"/>
      <c r="B59" s="135" t="s">
        <v>60</v>
      </c>
      <c r="C59" s="118">
        <f>SUM(C10:C58)</f>
        <v>47731</v>
      </c>
      <c r="D59" s="118">
        <f t="shared" ref="D59:J59" si="0">SUM(D10:D58)</f>
        <v>208.53000000000003</v>
      </c>
      <c r="E59" s="118">
        <f t="shared" si="0"/>
        <v>66175</v>
      </c>
      <c r="F59" s="118">
        <f t="shared" si="0"/>
        <v>1812.69</v>
      </c>
      <c r="G59" s="118">
        <f t="shared" si="0"/>
        <v>67203</v>
      </c>
      <c r="H59" s="118">
        <f t="shared" si="0"/>
        <v>358.39</v>
      </c>
      <c r="I59" s="118">
        <f t="shared" si="0"/>
        <v>131836</v>
      </c>
      <c r="J59" s="118">
        <f t="shared" si="0"/>
        <v>4797.3900000000012</v>
      </c>
    </row>
  </sheetData>
  <mergeCells count="16">
    <mergeCell ref="B1:J1"/>
    <mergeCell ref="B2:J2"/>
    <mergeCell ref="B3:J3"/>
    <mergeCell ref="B4:J4"/>
    <mergeCell ref="C5:D5"/>
    <mergeCell ref="E5:F5"/>
    <mergeCell ref="G5:H5"/>
    <mergeCell ref="I5:J5"/>
    <mergeCell ref="A7:A9"/>
    <mergeCell ref="B7:B9"/>
    <mergeCell ref="C7:F7"/>
    <mergeCell ref="G7:J7"/>
    <mergeCell ref="C8:D8"/>
    <mergeCell ref="E8:F8"/>
    <mergeCell ref="G8:H8"/>
    <mergeCell ref="I8:J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election activeCell="L11" sqref="L11"/>
    </sheetView>
  </sheetViews>
  <sheetFormatPr defaultColWidth="12.42578125" defaultRowHeight="20.25"/>
  <cols>
    <col min="1" max="1" width="6" style="106" customWidth="1"/>
    <col min="2" max="2" width="39.42578125" style="106" customWidth="1"/>
    <col min="3" max="3" width="19.140625" style="106" customWidth="1"/>
    <col min="4" max="4" width="18.140625" style="106" customWidth="1"/>
    <col min="5" max="5" width="20.7109375" style="106" customWidth="1"/>
    <col min="6" max="6" width="22" style="106" customWidth="1"/>
    <col min="7" max="238" width="12.42578125" style="106" customWidth="1"/>
    <col min="239" max="16384" width="12.42578125" style="106"/>
  </cols>
  <sheetData>
    <row r="1" spans="1:6" ht="21" customHeight="1">
      <c r="A1" s="105" t="s">
        <v>0</v>
      </c>
      <c r="B1" s="555" t="s">
        <v>1</v>
      </c>
      <c r="C1" s="555"/>
      <c r="D1" s="555"/>
      <c r="E1" s="555"/>
      <c r="F1" s="555"/>
    </row>
    <row r="2" spans="1:6" ht="24.75" customHeight="1">
      <c r="A2" s="105"/>
      <c r="B2" s="555" t="s">
        <v>2</v>
      </c>
      <c r="C2" s="555"/>
      <c r="D2" s="555"/>
      <c r="E2" s="606"/>
      <c r="F2" s="606"/>
    </row>
    <row r="3" spans="1:6" ht="24.75" customHeight="1">
      <c r="A3" s="105"/>
      <c r="B3" s="616" t="s">
        <v>190</v>
      </c>
      <c r="C3" s="617"/>
      <c r="D3" s="617"/>
      <c r="E3" s="617"/>
      <c r="F3" s="618"/>
    </row>
    <row r="4" spans="1:6" ht="22.5" customHeight="1">
      <c r="A4" s="107"/>
      <c r="B4" s="610" t="s">
        <v>4</v>
      </c>
      <c r="C4" s="611"/>
      <c r="D4" s="611"/>
      <c r="E4" s="611"/>
      <c r="F4" s="612"/>
    </row>
    <row r="5" spans="1:6" hidden="1">
      <c r="A5" s="108"/>
      <c r="B5" s="109"/>
      <c r="C5" s="613"/>
      <c r="D5" s="613"/>
      <c r="E5" s="613"/>
      <c r="F5" s="613"/>
    </row>
    <row r="6" spans="1:6" hidden="1">
      <c r="A6" s="111"/>
      <c r="C6" s="112"/>
      <c r="E6" s="112"/>
    </row>
    <row r="7" spans="1:6" ht="51" customHeight="1">
      <c r="A7" s="555" t="s">
        <v>5</v>
      </c>
      <c r="B7" s="555" t="s">
        <v>175</v>
      </c>
      <c r="C7" s="614" t="s">
        <v>191</v>
      </c>
      <c r="D7" s="615"/>
      <c r="E7" s="614" t="s">
        <v>192</v>
      </c>
      <c r="F7" s="615"/>
    </row>
    <row r="8" spans="1:6">
      <c r="A8" s="606"/>
      <c r="B8" s="606" t="s">
        <v>6</v>
      </c>
      <c r="C8" s="130" t="s">
        <v>183</v>
      </c>
      <c r="D8" s="130" t="s">
        <v>184</v>
      </c>
      <c r="E8" s="130" t="s">
        <v>183</v>
      </c>
      <c r="F8" s="130" t="s">
        <v>184</v>
      </c>
    </row>
    <row r="9" spans="1:6">
      <c r="A9" s="105">
        <v>1</v>
      </c>
      <c r="B9" s="105" t="s">
        <v>11</v>
      </c>
      <c r="C9" s="116">
        <v>16613</v>
      </c>
      <c r="D9" s="105">
        <v>176.59</v>
      </c>
      <c r="E9" s="116">
        <v>9709</v>
      </c>
      <c r="F9" s="105">
        <v>200.89</v>
      </c>
    </row>
    <row r="10" spans="1:6">
      <c r="A10" s="105">
        <v>2</v>
      </c>
      <c r="B10" s="105" t="s">
        <v>12</v>
      </c>
      <c r="C10" s="116">
        <v>3195</v>
      </c>
      <c r="D10" s="105">
        <v>62.04</v>
      </c>
      <c r="E10" s="116">
        <v>3211</v>
      </c>
      <c r="F10" s="105">
        <v>48.85</v>
      </c>
    </row>
    <row r="11" spans="1:6">
      <c r="A11" s="105">
        <v>3</v>
      </c>
      <c r="B11" s="105" t="s">
        <v>13</v>
      </c>
      <c r="C11" s="116">
        <v>167</v>
      </c>
      <c r="D11" s="105">
        <v>0.19</v>
      </c>
      <c r="E11" s="116">
        <v>3098</v>
      </c>
      <c r="F11" s="105">
        <v>45.64</v>
      </c>
    </row>
    <row r="12" spans="1:6">
      <c r="A12" s="105">
        <v>4</v>
      </c>
      <c r="B12" s="105" t="s">
        <v>14</v>
      </c>
      <c r="C12" s="116">
        <v>26</v>
      </c>
      <c r="D12" s="105">
        <v>1.43</v>
      </c>
      <c r="E12" s="116">
        <v>765</v>
      </c>
      <c r="F12" s="105">
        <v>14.94</v>
      </c>
    </row>
    <row r="13" spans="1:6">
      <c r="A13" s="105">
        <v>5</v>
      </c>
      <c r="B13" s="105" t="s">
        <v>15</v>
      </c>
      <c r="C13" s="116">
        <v>3</v>
      </c>
      <c r="D13" s="105">
        <v>0.12</v>
      </c>
      <c r="E13" s="116">
        <v>81</v>
      </c>
      <c r="F13" s="105">
        <v>2.2200000000000002</v>
      </c>
    </row>
    <row r="14" spans="1:6">
      <c r="A14" s="105">
        <v>6</v>
      </c>
      <c r="B14" s="105" t="s">
        <v>16</v>
      </c>
      <c r="C14" s="116">
        <v>7</v>
      </c>
      <c r="D14" s="105">
        <v>12.88</v>
      </c>
      <c r="E14" s="116">
        <v>18</v>
      </c>
      <c r="F14" s="105">
        <v>3.57</v>
      </c>
    </row>
    <row r="15" spans="1:6">
      <c r="A15" s="105">
        <v>7</v>
      </c>
      <c r="B15" s="105" t="s">
        <v>17</v>
      </c>
      <c r="C15" s="116">
        <v>0</v>
      </c>
      <c r="D15" s="105">
        <v>0</v>
      </c>
      <c r="E15" s="116">
        <v>5</v>
      </c>
      <c r="F15" s="105">
        <v>0.09</v>
      </c>
    </row>
    <row r="16" spans="1:6">
      <c r="A16" s="105">
        <v>8</v>
      </c>
      <c r="B16" s="105" t="s">
        <v>18</v>
      </c>
      <c r="C16" s="116">
        <v>9</v>
      </c>
      <c r="D16" s="105">
        <v>0.35</v>
      </c>
      <c r="E16" s="116">
        <v>32</v>
      </c>
      <c r="F16" s="105">
        <v>0.8</v>
      </c>
    </row>
    <row r="17" spans="1:6">
      <c r="A17" s="105">
        <v>9</v>
      </c>
      <c r="B17" s="105" t="s">
        <v>19</v>
      </c>
      <c r="C17" s="116">
        <v>0</v>
      </c>
      <c r="D17" s="105">
        <v>0</v>
      </c>
      <c r="E17" s="116">
        <v>4</v>
      </c>
      <c r="F17" s="105">
        <v>7.0000000000000007E-2</v>
      </c>
    </row>
    <row r="18" spans="1:6">
      <c r="A18" s="105">
        <v>10</v>
      </c>
      <c r="B18" s="105" t="s">
        <v>20</v>
      </c>
      <c r="C18" s="116">
        <v>0</v>
      </c>
      <c r="D18" s="105">
        <v>0</v>
      </c>
      <c r="E18" s="116">
        <v>3</v>
      </c>
      <c r="F18" s="105">
        <v>0.04</v>
      </c>
    </row>
    <row r="19" spans="1:6">
      <c r="A19" s="105">
        <v>11</v>
      </c>
      <c r="B19" s="105" t="s">
        <v>21</v>
      </c>
      <c r="C19" s="116">
        <v>0</v>
      </c>
      <c r="D19" s="105">
        <v>0</v>
      </c>
      <c r="E19" s="116">
        <v>0</v>
      </c>
      <c r="F19" s="105">
        <v>0</v>
      </c>
    </row>
    <row r="20" spans="1:6">
      <c r="A20" s="105">
        <v>12</v>
      </c>
      <c r="B20" s="105" t="s">
        <v>22</v>
      </c>
      <c r="C20" s="105">
        <v>0</v>
      </c>
      <c r="D20" s="105">
        <v>0</v>
      </c>
      <c r="E20" s="105">
        <v>156</v>
      </c>
      <c r="F20" s="105">
        <v>2.74</v>
      </c>
    </row>
    <row r="21" spans="1:6">
      <c r="A21" s="105">
        <v>13</v>
      </c>
      <c r="B21" s="105" t="s">
        <v>23</v>
      </c>
      <c r="C21" s="105">
        <v>27</v>
      </c>
      <c r="D21" s="105">
        <v>0.4</v>
      </c>
      <c r="E21" s="105">
        <v>8154</v>
      </c>
      <c r="F21" s="105">
        <v>169.46</v>
      </c>
    </row>
    <row r="22" spans="1:6">
      <c r="A22" s="105">
        <v>14</v>
      </c>
      <c r="B22" s="105" t="s">
        <v>24</v>
      </c>
      <c r="C22" s="105">
        <v>0</v>
      </c>
      <c r="D22" s="105">
        <v>0</v>
      </c>
      <c r="E22" s="105">
        <v>68</v>
      </c>
      <c r="F22" s="105">
        <v>0.89</v>
      </c>
    </row>
    <row r="23" spans="1:6">
      <c r="A23" s="105">
        <v>15</v>
      </c>
      <c r="B23" s="105" t="s">
        <v>25</v>
      </c>
      <c r="C23" s="105">
        <v>0</v>
      </c>
      <c r="D23" s="105">
        <v>0</v>
      </c>
      <c r="E23" s="105">
        <v>505567</v>
      </c>
      <c r="F23" s="105">
        <v>1138.33</v>
      </c>
    </row>
    <row r="24" spans="1:6">
      <c r="A24" s="105">
        <v>16</v>
      </c>
      <c r="B24" s="105" t="s">
        <v>26</v>
      </c>
      <c r="C24" s="105">
        <v>0</v>
      </c>
      <c r="D24" s="105">
        <v>0</v>
      </c>
      <c r="E24" s="105">
        <v>0</v>
      </c>
      <c r="F24" s="105">
        <v>0</v>
      </c>
    </row>
    <row r="25" spans="1:6">
      <c r="A25" s="105">
        <v>17</v>
      </c>
      <c r="B25" s="105" t="s">
        <v>27</v>
      </c>
      <c r="C25" s="105">
        <v>0</v>
      </c>
      <c r="D25" s="105">
        <v>0</v>
      </c>
      <c r="E25" s="105">
        <v>0</v>
      </c>
      <c r="F25" s="105">
        <v>0</v>
      </c>
    </row>
    <row r="26" spans="1:6">
      <c r="A26" s="105">
        <v>18</v>
      </c>
      <c r="B26" s="105" t="s">
        <v>28</v>
      </c>
      <c r="C26" s="105">
        <v>0</v>
      </c>
      <c r="D26" s="105">
        <v>0</v>
      </c>
      <c r="E26" s="105">
        <v>0</v>
      </c>
      <c r="F26" s="105">
        <v>0</v>
      </c>
    </row>
    <row r="27" spans="1:6">
      <c r="A27" s="105">
        <v>19</v>
      </c>
      <c r="B27" s="105" t="s">
        <v>29</v>
      </c>
      <c r="C27" s="105">
        <v>0</v>
      </c>
      <c r="D27" s="105">
        <v>0</v>
      </c>
      <c r="E27" s="105">
        <v>5</v>
      </c>
      <c r="F27" s="105">
        <v>0.01</v>
      </c>
    </row>
    <row r="28" spans="1:6">
      <c r="A28" s="105">
        <v>20</v>
      </c>
      <c r="B28" s="105" t="s">
        <v>30</v>
      </c>
      <c r="C28" s="105">
        <v>0</v>
      </c>
      <c r="D28" s="105">
        <v>0</v>
      </c>
      <c r="E28" s="105">
        <v>0</v>
      </c>
      <c r="F28" s="105">
        <v>0</v>
      </c>
    </row>
    <row r="29" spans="1:6">
      <c r="A29" s="105">
        <v>21</v>
      </c>
      <c r="B29" s="105" t="s">
        <v>31</v>
      </c>
      <c r="C29" s="105">
        <v>0</v>
      </c>
      <c r="D29" s="105">
        <v>0</v>
      </c>
      <c r="E29" s="105">
        <v>0</v>
      </c>
      <c r="F29" s="105">
        <v>0</v>
      </c>
    </row>
    <row r="30" spans="1:6">
      <c r="A30" s="105">
        <v>22</v>
      </c>
      <c r="B30" s="105" t="s">
        <v>32</v>
      </c>
      <c r="C30" s="105">
        <v>0</v>
      </c>
      <c r="D30" s="105">
        <v>0</v>
      </c>
      <c r="E30" s="105">
        <v>0</v>
      </c>
      <c r="F30" s="105">
        <v>0</v>
      </c>
    </row>
    <row r="31" spans="1:6">
      <c r="A31" s="105">
        <v>23</v>
      </c>
      <c r="B31" s="105" t="s">
        <v>33</v>
      </c>
      <c r="C31" s="105">
        <v>14477</v>
      </c>
      <c r="D31" s="105">
        <v>48.54</v>
      </c>
      <c r="E31" s="105">
        <v>242094</v>
      </c>
      <c r="F31" s="105">
        <v>405.46</v>
      </c>
    </row>
    <row r="32" spans="1:6">
      <c r="A32" s="105">
        <v>24</v>
      </c>
      <c r="B32" s="105" t="s">
        <v>34</v>
      </c>
      <c r="C32" s="105">
        <v>0</v>
      </c>
      <c r="D32" s="105">
        <v>0</v>
      </c>
      <c r="E32" s="105">
        <v>0</v>
      </c>
      <c r="F32" s="105">
        <v>0</v>
      </c>
    </row>
    <row r="33" spans="1:6">
      <c r="A33" s="105">
        <v>25</v>
      </c>
      <c r="B33" s="105" t="s">
        <v>35</v>
      </c>
      <c r="C33" s="105">
        <v>0</v>
      </c>
      <c r="D33" s="105">
        <v>0</v>
      </c>
      <c r="E33" s="105">
        <v>0</v>
      </c>
      <c r="F33" s="105">
        <v>0</v>
      </c>
    </row>
    <row r="34" spans="1:6">
      <c r="A34" s="105">
        <v>26</v>
      </c>
      <c r="B34" s="105" t="s">
        <v>36</v>
      </c>
      <c r="C34" s="105">
        <v>121287</v>
      </c>
      <c r="D34" s="105">
        <v>2663.07</v>
      </c>
      <c r="E34" s="105">
        <v>148644</v>
      </c>
      <c r="F34" s="105">
        <v>2727.4</v>
      </c>
    </row>
    <row r="35" spans="1:6">
      <c r="A35" s="105">
        <v>27</v>
      </c>
      <c r="B35" s="105" t="s">
        <v>37</v>
      </c>
      <c r="C35" s="105">
        <v>3894</v>
      </c>
      <c r="D35" s="105">
        <v>81.13</v>
      </c>
      <c r="E35" s="105">
        <v>22028</v>
      </c>
      <c r="F35" s="105">
        <v>189.5</v>
      </c>
    </row>
    <row r="36" spans="1:6">
      <c r="A36" s="105">
        <v>28</v>
      </c>
      <c r="B36" s="105" t="s">
        <v>38</v>
      </c>
      <c r="C36" s="105">
        <v>18420</v>
      </c>
      <c r="D36" s="105">
        <v>58.76</v>
      </c>
      <c r="E36" s="105">
        <v>116596</v>
      </c>
      <c r="F36" s="105">
        <v>151.04</v>
      </c>
    </row>
    <row r="37" spans="1:6">
      <c r="A37" s="105">
        <v>29</v>
      </c>
      <c r="B37" s="105" t="s">
        <v>39</v>
      </c>
      <c r="C37" s="105">
        <v>0</v>
      </c>
      <c r="D37" s="105">
        <v>0</v>
      </c>
      <c r="E37" s="105">
        <v>55</v>
      </c>
      <c r="F37" s="105">
        <v>0.03</v>
      </c>
    </row>
    <row r="38" spans="1:6">
      <c r="A38" s="105">
        <v>30</v>
      </c>
      <c r="B38" s="105" t="s">
        <v>40</v>
      </c>
      <c r="C38" s="105">
        <v>4938</v>
      </c>
      <c r="D38" s="105">
        <v>88.17</v>
      </c>
      <c r="E38" s="105">
        <v>19229</v>
      </c>
      <c r="F38" s="105">
        <v>162.38</v>
      </c>
    </row>
    <row r="39" spans="1:6">
      <c r="A39" s="105">
        <v>31</v>
      </c>
      <c r="B39" s="105" t="s">
        <v>41</v>
      </c>
      <c r="C39" s="105">
        <v>0</v>
      </c>
      <c r="D39" s="105">
        <v>0</v>
      </c>
      <c r="E39" s="105">
        <v>0</v>
      </c>
      <c r="F39" s="105">
        <v>0</v>
      </c>
    </row>
    <row r="40" spans="1:6">
      <c r="A40" s="105">
        <v>32</v>
      </c>
      <c r="B40" s="105" t="s">
        <v>42</v>
      </c>
      <c r="C40" s="105">
        <v>12404</v>
      </c>
      <c r="D40" s="105">
        <v>46.21</v>
      </c>
      <c r="E40" s="105">
        <v>80900</v>
      </c>
      <c r="F40" s="105">
        <v>145.43</v>
      </c>
    </row>
    <row r="41" spans="1:6">
      <c r="A41" s="105">
        <v>33</v>
      </c>
      <c r="B41" s="105" t="s">
        <v>43</v>
      </c>
      <c r="C41" s="105">
        <v>28352</v>
      </c>
      <c r="D41" s="105">
        <v>104.05</v>
      </c>
      <c r="E41" s="105">
        <v>188894</v>
      </c>
      <c r="F41" s="105">
        <v>422.27</v>
      </c>
    </row>
    <row r="42" spans="1:6">
      <c r="A42" s="105">
        <v>34</v>
      </c>
      <c r="B42" s="105" t="s">
        <v>44</v>
      </c>
      <c r="C42" s="105">
        <v>0</v>
      </c>
      <c r="D42" s="105">
        <v>0</v>
      </c>
      <c r="E42" s="105">
        <v>0</v>
      </c>
      <c r="F42" s="105">
        <v>0</v>
      </c>
    </row>
    <row r="43" spans="1:6">
      <c r="A43" s="105">
        <v>35</v>
      </c>
      <c r="B43" s="105" t="s">
        <v>45</v>
      </c>
      <c r="C43" s="105">
        <v>4592</v>
      </c>
      <c r="D43" s="105">
        <v>40.67</v>
      </c>
      <c r="E43" s="105">
        <v>50819</v>
      </c>
      <c r="F43" s="105">
        <v>523.66999999999996</v>
      </c>
    </row>
    <row r="44" spans="1:6">
      <c r="A44" s="105">
        <v>36</v>
      </c>
      <c r="B44" s="105" t="s">
        <v>46</v>
      </c>
      <c r="C44" s="105">
        <v>1223</v>
      </c>
      <c r="D44" s="105">
        <v>28.32</v>
      </c>
      <c r="E44" s="105">
        <v>4179</v>
      </c>
      <c r="F44" s="105">
        <v>61.02</v>
      </c>
    </row>
    <row r="45" spans="1:6">
      <c r="A45" s="105">
        <v>37</v>
      </c>
      <c r="B45" s="105" t="s">
        <v>47</v>
      </c>
      <c r="C45" s="105">
        <v>0</v>
      </c>
      <c r="D45" s="105">
        <v>0</v>
      </c>
      <c r="E45" s="105">
        <v>0</v>
      </c>
      <c r="F45" s="105">
        <v>0</v>
      </c>
    </row>
    <row r="46" spans="1:6">
      <c r="A46" s="105">
        <v>38</v>
      </c>
      <c r="B46" s="105" t="s">
        <v>48</v>
      </c>
      <c r="C46" s="105">
        <v>256</v>
      </c>
      <c r="D46" s="105">
        <v>8.33</v>
      </c>
      <c r="E46" s="105">
        <v>972</v>
      </c>
      <c r="F46" s="105">
        <v>12.31</v>
      </c>
    </row>
    <row r="47" spans="1:6">
      <c r="A47" s="105">
        <v>39</v>
      </c>
      <c r="B47" s="105" t="s">
        <v>49</v>
      </c>
      <c r="C47" s="105">
        <v>0</v>
      </c>
      <c r="D47" s="105">
        <v>0</v>
      </c>
      <c r="E47" s="105">
        <v>0</v>
      </c>
      <c r="F47" s="105">
        <v>0</v>
      </c>
    </row>
    <row r="48" spans="1:6">
      <c r="A48" s="105">
        <v>40</v>
      </c>
      <c r="B48" s="105" t="s">
        <v>50</v>
      </c>
      <c r="C48" s="105">
        <v>11176</v>
      </c>
      <c r="D48" s="105">
        <v>37.43</v>
      </c>
      <c r="E48" s="105">
        <v>173940</v>
      </c>
      <c r="F48" s="105">
        <v>172.09</v>
      </c>
    </row>
    <row r="49" spans="1:6">
      <c r="A49" s="105">
        <v>41</v>
      </c>
      <c r="B49" s="105" t="s">
        <v>51</v>
      </c>
      <c r="C49" s="105">
        <v>29055</v>
      </c>
      <c r="D49" s="105">
        <v>151.11000000000001</v>
      </c>
      <c r="E49" s="105">
        <v>499427</v>
      </c>
      <c r="F49" s="105">
        <v>1223.6500000000001</v>
      </c>
    </row>
    <row r="50" spans="1:6">
      <c r="A50" s="105">
        <v>42</v>
      </c>
      <c r="B50" s="105" t="s">
        <v>52</v>
      </c>
      <c r="C50" s="105">
        <v>16944</v>
      </c>
      <c r="D50" s="105">
        <v>59.48</v>
      </c>
      <c r="E50" s="105">
        <v>148330</v>
      </c>
      <c r="F50" s="105">
        <v>314.01</v>
      </c>
    </row>
    <row r="51" spans="1:6">
      <c r="A51" s="105">
        <v>43</v>
      </c>
      <c r="B51" s="105" t="s">
        <v>53</v>
      </c>
      <c r="C51" s="105">
        <v>9185</v>
      </c>
      <c r="D51" s="105">
        <v>65.040000000000006</v>
      </c>
      <c r="E51" s="105">
        <v>74879</v>
      </c>
      <c r="F51" s="105">
        <v>344.07</v>
      </c>
    </row>
    <row r="52" spans="1:6">
      <c r="A52" s="105">
        <v>44</v>
      </c>
      <c r="B52" s="105" t="s">
        <v>54</v>
      </c>
      <c r="C52" s="105">
        <v>1435</v>
      </c>
      <c r="D52" s="105">
        <v>39.64</v>
      </c>
      <c r="E52" s="105">
        <v>29677</v>
      </c>
      <c r="F52" s="105">
        <v>231.56</v>
      </c>
    </row>
    <row r="53" spans="1:6">
      <c r="A53" s="105">
        <v>45</v>
      </c>
      <c r="B53" s="105" t="s">
        <v>55</v>
      </c>
      <c r="C53" s="105">
        <v>0</v>
      </c>
      <c r="D53" s="105">
        <v>0</v>
      </c>
      <c r="E53" s="105">
        <v>0</v>
      </c>
      <c r="F53" s="105">
        <v>0</v>
      </c>
    </row>
    <row r="54" spans="1:6">
      <c r="A54" s="105">
        <v>46</v>
      </c>
      <c r="B54" s="105" t="s">
        <v>56</v>
      </c>
      <c r="C54" s="105">
        <v>60531</v>
      </c>
      <c r="D54" s="105">
        <v>181.43</v>
      </c>
      <c r="E54" s="105">
        <v>390484</v>
      </c>
      <c r="F54" s="105">
        <v>768.06</v>
      </c>
    </row>
    <row r="55" spans="1:6">
      <c r="A55" s="105">
        <v>47</v>
      </c>
      <c r="B55" s="105" t="s">
        <v>57</v>
      </c>
      <c r="C55" s="105">
        <v>0</v>
      </c>
      <c r="D55" s="105">
        <v>0</v>
      </c>
      <c r="E55" s="105">
        <v>0</v>
      </c>
      <c r="F55" s="105">
        <v>0</v>
      </c>
    </row>
    <row r="56" spans="1:6">
      <c r="A56" s="105">
        <v>48</v>
      </c>
      <c r="B56" s="105" t="s">
        <v>58</v>
      </c>
      <c r="C56" s="105">
        <v>0</v>
      </c>
      <c r="D56" s="105">
        <v>0</v>
      </c>
      <c r="E56" s="105">
        <v>0</v>
      </c>
      <c r="F56" s="105">
        <v>0</v>
      </c>
    </row>
    <row r="57" spans="1:6">
      <c r="A57" s="105">
        <v>49</v>
      </c>
      <c r="B57" s="105" t="s">
        <v>59</v>
      </c>
      <c r="C57" s="105">
        <v>0</v>
      </c>
      <c r="D57" s="105">
        <v>0</v>
      </c>
      <c r="E57" s="105">
        <v>0</v>
      </c>
      <c r="F57" s="105">
        <v>0</v>
      </c>
    </row>
    <row r="58" spans="1:6" s="15" customFormat="1">
      <c r="A58" s="117"/>
      <c r="B58" s="118" t="s">
        <v>60</v>
      </c>
      <c r="C58" s="118">
        <f>SUM(C9:C57)</f>
        <v>358216</v>
      </c>
      <c r="D58" s="118">
        <f t="shared" ref="D58:F58" si="0">SUM(D9:D57)</f>
        <v>3955.3800000000006</v>
      </c>
      <c r="E58" s="118">
        <f t="shared" si="0"/>
        <v>2722023</v>
      </c>
      <c r="F58" s="118">
        <f t="shared" si="0"/>
        <v>9482.49</v>
      </c>
    </row>
  </sheetData>
  <mergeCells count="10">
    <mergeCell ref="A7:A8"/>
    <mergeCell ref="B7:B8"/>
    <mergeCell ref="C7:D7"/>
    <mergeCell ref="E7:F7"/>
    <mergeCell ref="B1:F1"/>
    <mergeCell ref="B2:F2"/>
    <mergeCell ref="B3:F3"/>
    <mergeCell ref="B4:F4"/>
    <mergeCell ref="C5:D5"/>
    <mergeCell ref="E5:F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election activeCell="T6" sqref="T6"/>
    </sheetView>
  </sheetViews>
  <sheetFormatPr defaultRowHeight="15"/>
  <sheetData>
    <row r="1" spans="1:17" ht="18.75">
      <c r="A1" s="873" t="s">
        <v>1522</v>
      </c>
      <c r="B1" s="874"/>
      <c r="C1" s="874"/>
      <c r="D1" s="874"/>
      <c r="E1" s="874"/>
      <c r="F1" s="874"/>
      <c r="G1" s="874"/>
      <c r="H1" s="874"/>
      <c r="I1" s="874"/>
      <c r="J1" s="874"/>
      <c r="K1" s="874"/>
      <c r="L1" s="874"/>
      <c r="M1" s="874"/>
      <c r="N1" s="874"/>
      <c r="O1" s="874"/>
      <c r="P1" s="874"/>
      <c r="Q1" s="875"/>
    </row>
    <row r="2" spans="1:17">
      <c r="A2" s="876" t="s">
        <v>1523</v>
      </c>
      <c r="B2" s="876" t="s">
        <v>1524</v>
      </c>
      <c r="C2" s="876" t="s">
        <v>1525</v>
      </c>
      <c r="D2" s="877" t="s">
        <v>1526</v>
      </c>
      <c r="E2" s="878"/>
      <c r="F2" s="879"/>
      <c r="G2" s="877" t="s">
        <v>1527</v>
      </c>
      <c r="H2" s="878"/>
      <c r="I2" s="879"/>
      <c r="J2" s="876" t="s">
        <v>1528</v>
      </c>
      <c r="K2" s="877" t="s">
        <v>1529</v>
      </c>
      <c r="L2" s="878"/>
      <c r="M2" s="879"/>
      <c r="N2" s="876" t="s">
        <v>1530</v>
      </c>
      <c r="O2" s="877" t="s">
        <v>66</v>
      </c>
      <c r="P2" s="878"/>
      <c r="Q2" s="879"/>
    </row>
    <row r="3" spans="1:17" ht="45">
      <c r="A3" s="880"/>
      <c r="B3" s="880"/>
      <c r="C3" s="880"/>
      <c r="D3" s="881" t="s">
        <v>1531</v>
      </c>
      <c r="E3" s="881" t="s">
        <v>1532</v>
      </c>
      <c r="F3" s="881" t="s">
        <v>1533</v>
      </c>
      <c r="G3" s="881" t="s">
        <v>1531</v>
      </c>
      <c r="H3" s="881" t="s">
        <v>1532</v>
      </c>
      <c r="I3" s="881" t="s">
        <v>1533</v>
      </c>
      <c r="J3" s="880"/>
      <c r="K3" s="881" t="s">
        <v>1531</v>
      </c>
      <c r="L3" s="881" t="s">
        <v>1532</v>
      </c>
      <c r="M3" s="881" t="s">
        <v>1533</v>
      </c>
      <c r="N3" s="880"/>
      <c r="O3" s="881" t="s">
        <v>1531</v>
      </c>
      <c r="P3" s="881" t="s">
        <v>1532</v>
      </c>
      <c r="Q3" s="881" t="s">
        <v>1533</v>
      </c>
    </row>
    <row r="4" spans="1:17" ht="45">
      <c r="A4" s="882">
        <v>1</v>
      </c>
      <c r="B4" s="883" t="s">
        <v>1534</v>
      </c>
      <c r="Q4" s="884"/>
    </row>
    <row r="5" spans="1:17" ht="30">
      <c r="A5" s="882">
        <v>1.1000000000000001</v>
      </c>
      <c r="B5" s="882" t="s">
        <v>598</v>
      </c>
      <c r="C5" s="882">
        <v>363</v>
      </c>
      <c r="D5" s="882">
        <v>0</v>
      </c>
      <c r="E5" s="882">
        <v>0</v>
      </c>
      <c r="F5" s="882">
        <v>0</v>
      </c>
      <c r="G5" s="882">
        <v>1</v>
      </c>
      <c r="H5" s="882">
        <v>0.2</v>
      </c>
      <c r="I5" s="882">
        <v>0</v>
      </c>
      <c r="J5" s="882">
        <v>363</v>
      </c>
      <c r="K5" s="882">
        <v>26</v>
      </c>
      <c r="L5" s="882">
        <v>5.87</v>
      </c>
      <c r="M5" s="882">
        <v>0</v>
      </c>
      <c r="N5" s="882">
        <v>726</v>
      </c>
      <c r="O5" s="882">
        <v>27</v>
      </c>
      <c r="P5" s="882">
        <v>6.07</v>
      </c>
      <c r="Q5" s="882">
        <v>0</v>
      </c>
    </row>
    <row r="6" spans="1:17" ht="60">
      <c r="A6" s="882">
        <v>1.2</v>
      </c>
      <c r="B6" s="882" t="s">
        <v>1535</v>
      </c>
      <c r="C6" s="882">
        <v>157</v>
      </c>
      <c r="D6" s="882">
        <v>4</v>
      </c>
      <c r="E6" s="882">
        <v>1.29</v>
      </c>
      <c r="F6" s="882">
        <v>0</v>
      </c>
      <c r="G6" s="882">
        <v>0</v>
      </c>
      <c r="H6" s="882">
        <v>0</v>
      </c>
      <c r="I6" s="882">
        <v>0</v>
      </c>
      <c r="J6" s="882">
        <v>157</v>
      </c>
      <c r="K6" s="882">
        <v>2</v>
      </c>
      <c r="L6" s="882">
        <v>0.26</v>
      </c>
      <c r="M6" s="882">
        <v>0</v>
      </c>
      <c r="N6" s="882">
        <v>314</v>
      </c>
      <c r="O6" s="882">
        <v>6</v>
      </c>
      <c r="P6" s="882">
        <v>1.55</v>
      </c>
      <c r="Q6" s="882">
        <v>0</v>
      </c>
    </row>
    <row r="7" spans="1:17">
      <c r="A7" s="882"/>
      <c r="B7" s="882" t="s">
        <v>66</v>
      </c>
      <c r="C7" s="882"/>
      <c r="D7" s="882">
        <v>4</v>
      </c>
      <c r="E7" s="882">
        <v>1.29</v>
      </c>
      <c r="F7" s="882">
        <v>0</v>
      </c>
      <c r="G7" s="882">
        <v>1</v>
      </c>
      <c r="H7" s="882">
        <v>0.2</v>
      </c>
      <c r="I7" s="882">
        <v>0</v>
      </c>
      <c r="J7" s="882"/>
      <c r="K7" s="882">
        <v>28</v>
      </c>
      <c r="L7" s="882">
        <v>6.13</v>
      </c>
      <c r="M7" s="882">
        <v>0</v>
      </c>
      <c r="N7" s="882"/>
      <c r="O7" s="882">
        <v>33</v>
      </c>
      <c r="P7" s="882">
        <v>7.62</v>
      </c>
      <c r="Q7" s="882">
        <v>0</v>
      </c>
    </row>
    <row r="8" spans="1:17" ht="45">
      <c r="A8" s="882">
        <v>2</v>
      </c>
      <c r="B8" s="883" t="s">
        <v>1536</v>
      </c>
      <c r="Q8" s="884"/>
    </row>
    <row r="9" spans="1:17" ht="30">
      <c r="A9" s="882">
        <v>2.1</v>
      </c>
      <c r="B9" s="882" t="s">
        <v>220</v>
      </c>
      <c r="C9" s="882">
        <v>849</v>
      </c>
      <c r="D9" s="882">
        <v>0</v>
      </c>
      <c r="E9" s="882">
        <v>0</v>
      </c>
      <c r="F9" s="882">
        <v>0</v>
      </c>
      <c r="G9" s="882">
        <v>0</v>
      </c>
      <c r="H9" s="882">
        <v>0</v>
      </c>
      <c r="I9" s="882">
        <v>0</v>
      </c>
      <c r="J9" s="882">
        <v>849</v>
      </c>
      <c r="K9" s="882">
        <v>1</v>
      </c>
      <c r="L9" s="882">
        <v>0.1</v>
      </c>
      <c r="M9" s="882">
        <v>0</v>
      </c>
      <c r="N9" s="882">
        <v>1698</v>
      </c>
      <c r="O9" s="882">
        <v>1</v>
      </c>
      <c r="P9" s="882">
        <v>0.1</v>
      </c>
      <c r="Q9" s="882">
        <v>0</v>
      </c>
    </row>
    <row r="10" spans="1:17" ht="30">
      <c r="A10" s="882">
        <v>2.2000000000000002</v>
      </c>
      <c r="B10" s="882" t="s">
        <v>224</v>
      </c>
      <c r="C10" s="882">
        <v>135</v>
      </c>
      <c r="D10" s="882">
        <v>0</v>
      </c>
      <c r="E10" s="882">
        <v>0</v>
      </c>
      <c r="F10" s="882">
        <v>0</v>
      </c>
      <c r="G10" s="882">
        <v>1</v>
      </c>
      <c r="H10" s="882">
        <v>0.78</v>
      </c>
      <c r="I10" s="882">
        <v>0.12</v>
      </c>
      <c r="J10" s="882">
        <v>135</v>
      </c>
      <c r="K10" s="882">
        <v>2</v>
      </c>
      <c r="L10" s="882">
        <v>0.5</v>
      </c>
      <c r="M10" s="882">
        <v>0.5</v>
      </c>
      <c r="N10" s="882">
        <v>270</v>
      </c>
      <c r="O10" s="882">
        <v>3</v>
      </c>
      <c r="P10" s="882">
        <v>1.28</v>
      </c>
      <c r="Q10" s="882">
        <v>0.62</v>
      </c>
    </row>
    <row r="11" spans="1:17" ht="30">
      <c r="A11" s="882">
        <v>2.2999999999999998</v>
      </c>
      <c r="B11" s="882" t="s">
        <v>217</v>
      </c>
      <c r="C11" s="882">
        <v>1818</v>
      </c>
      <c r="D11" s="882">
        <v>109</v>
      </c>
      <c r="E11" s="882">
        <v>23.37</v>
      </c>
      <c r="F11" s="882">
        <v>6.66</v>
      </c>
      <c r="G11" s="882">
        <v>20</v>
      </c>
      <c r="H11" s="882">
        <v>2.95</v>
      </c>
      <c r="I11" s="882">
        <v>1.06</v>
      </c>
      <c r="J11" s="882">
        <v>1818</v>
      </c>
      <c r="K11" s="882">
        <v>308</v>
      </c>
      <c r="L11" s="882">
        <v>76.25</v>
      </c>
      <c r="M11" s="882">
        <v>36.590000000000003</v>
      </c>
      <c r="N11" s="882">
        <v>3636</v>
      </c>
      <c r="O11" s="882">
        <v>437</v>
      </c>
      <c r="P11" s="882">
        <v>102.57</v>
      </c>
      <c r="Q11" s="882">
        <v>44.31</v>
      </c>
    </row>
    <row r="12" spans="1:17" ht="30">
      <c r="A12" s="882">
        <v>2.4</v>
      </c>
      <c r="B12" s="882" t="s">
        <v>351</v>
      </c>
      <c r="C12" s="882">
        <v>153</v>
      </c>
      <c r="D12" s="882">
        <v>4</v>
      </c>
      <c r="E12" s="882">
        <v>0.11</v>
      </c>
      <c r="F12" s="882">
        <v>0.11</v>
      </c>
      <c r="G12" s="882">
        <v>0</v>
      </c>
      <c r="H12" s="882">
        <v>0</v>
      </c>
      <c r="I12" s="882">
        <v>0</v>
      </c>
      <c r="J12" s="882">
        <v>153</v>
      </c>
      <c r="K12" s="882">
        <v>9</v>
      </c>
      <c r="L12" s="882">
        <v>2.67</v>
      </c>
      <c r="M12" s="882">
        <v>0.1</v>
      </c>
      <c r="N12" s="882">
        <v>306</v>
      </c>
      <c r="O12" s="882">
        <v>13</v>
      </c>
      <c r="P12" s="882">
        <v>2.78</v>
      </c>
      <c r="Q12" s="882">
        <v>0.21</v>
      </c>
    </row>
    <row r="13" spans="1:17" ht="45">
      <c r="A13" s="882">
        <v>2.5</v>
      </c>
      <c r="B13" s="882" t="s">
        <v>218</v>
      </c>
      <c r="C13" s="882">
        <v>1814</v>
      </c>
      <c r="D13" s="882">
        <v>79</v>
      </c>
      <c r="E13" s="882">
        <v>11.91</v>
      </c>
      <c r="F13" s="882">
        <v>1.63</v>
      </c>
      <c r="G13" s="882">
        <v>39</v>
      </c>
      <c r="H13" s="882">
        <v>5.2</v>
      </c>
      <c r="I13" s="882">
        <v>0.52</v>
      </c>
      <c r="J13" s="882">
        <v>1814</v>
      </c>
      <c r="K13" s="882">
        <v>217</v>
      </c>
      <c r="L13" s="882">
        <v>32.29</v>
      </c>
      <c r="M13" s="882">
        <v>5.27</v>
      </c>
      <c r="N13" s="882">
        <v>3628</v>
      </c>
      <c r="O13" s="882">
        <v>335</v>
      </c>
      <c r="P13" s="882">
        <v>49.4</v>
      </c>
      <c r="Q13" s="882">
        <v>7.43</v>
      </c>
    </row>
    <row r="14" spans="1:17" ht="30">
      <c r="A14" s="882">
        <v>2.6</v>
      </c>
      <c r="B14" s="882" t="s">
        <v>231</v>
      </c>
      <c r="C14" s="882">
        <v>63</v>
      </c>
      <c r="D14" s="882">
        <v>0</v>
      </c>
      <c r="E14" s="882">
        <v>0</v>
      </c>
      <c r="F14" s="882">
        <v>0</v>
      </c>
      <c r="G14" s="882">
        <v>0</v>
      </c>
      <c r="H14" s="882">
        <v>0</v>
      </c>
      <c r="I14" s="882">
        <v>0</v>
      </c>
      <c r="J14" s="882">
        <v>63</v>
      </c>
      <c r="K14" s="882">
        <v>1</v>
      </c>
      <c r="L14" s="882">
        <v>0.18</v>
      </c>
      <c r="M14" s="882">
        <v>0.18</v>
      </c>
      <c r="N14" s="882">
        <v>126</v>
      </c>
      <c r="O14" s="882">
        <v>1</v>
      </c>
      <c r="P14" s="882">
        <v>0.18</v>
      </c>
      <c r="Q14" s="882">
        <v>0.18</v>
      </c>
    </row>
    <row r="15" spans="1:17" ht="45">
      <c r="A15" s="882">
        <v>2.7</v>
      </c>
      <c r="B15" s="882" t="s">
        <v>561</v>
      </c>
      <c r="C15" s="882">
        <v>788</v>
      </c>
      <c r="D15" s="882">
        <v>0</v>
      </c>
      <c r="E15" s="882">
        <v>0</v>
      </c>
      <c r="F15" s="882">
        <v>0</v>
      </c>
      <c r="G15" s="882">
        <v>0</v>
      </c>
      <c r="H15" s="882">
        <v>0</v>
      </c>
      <c r="I15" s="882">
        <v>0</v>
      </c>
      <c r="J15" s="882">
        <v>788</v>
      </c>
      <c r="K15" s="882">
        <v>1</v>
      </c>
      <c r="L15" s="882">
        <v>0.23</v>
      </c>
      <c r="M15" s="882">
        <v>0</v>
      </c>
      <c r="N15" s="882">
        <v>1576</v>
      </c>
      <c r="O15" s="882">
        <v>1</v>
      </c>
      <c r="P15" s="882">
        <v>0.23</v>
      </c>
      <c r="Q15" s="882">
        <v>0</v>
      </c>
    </row>
    <row r="16" spans="1:17">
      <c r="A16" s="882"/>
      <c r="B16" s="882" t="s">
        <v>66</v>
      </c>
      <c r="C16" s="882"/>
      <c r="D16" s="882">
        <v>192</v>
      </c>
      <c r="E16" s="882">
        <v>35.39</v>
      </c>
      <c r="F16" s="882">
        <v>8.39</v>
      </c>
      <c r="G16" s="882">
        <v>60</v>
      </c>
      <c r="H16" s="882">
        <v>8.93</v>
      </c>
      <c r="I16" s="882">
        <v>1.7</v>
      </c>
      <c r="J16" s="882"/>
      <c r="K16" s="882">
        <v>539</v>
      </c>
      <c r="L16" s="882">
        <v>112.22</v>
      </c>
      <c r="M16" s="882">
        <v>42.65</v>
      </c>
      <c r="N16" s="882"/>
      <c r="O16" s="882">
        <v>791</v>
      </c>
      <c r="P16" s="882">
        <v>156.54</v>
      </c>
      <c r="Q16" s="882">
        <v>52.74</v>
      </c>
    </row>
    <row r="17" spans="1:17" ht="30">
      <c r="A17" s="882"/>
      <c r="B17" s="885" t="s">
        <v>60</v>
      </c>
      <c r="C17" s="885"/>
      <c r="D17" s="885">
        <v>196</v>
      </c>
      <c r="E17" s="885">
        <v>36.67</v>
      </c>
      <c r="F17" s="885">
        <v>8.39</v>
      </c>
      <c r="G17" s="885">
        <v>61</v>
      </c>
      <c r="H17" s="885">
        <v>9.1300000000000008</v>
      </c>
      <c r="I17" s="885">
        <v>1.7</v>
      </c>
      <c r="J17" s="885"/>
      <c r="K17" s="885">
        <v>567</v>
      </c>
      <c r="L17" s="885">
        <v>118.36</v>
      </c>
      <c r="M17" s="885">
        <v>42.65</v>
      </c>
      <c r="N17" s="885"/>
      <c r="O17" s="885">
        <v>824</v>
      </c>
      <c r="P17" s="885">
        <v>164.16</v>
      </c>
      <c r="Q17" s="885">
        <v>52.74</v>
      </c>
    </row>
    <row r="20" spans="1:17" ht="18.75">
      <c r="A20" s="873" t="s">
        <v>1537</v>
      </c>
      <c r="B20" s="874"/>
      <c r="C20" s="874"/>
      <c r="D20" s="874"/>
      <c r="E20" s="874"/>
      <c r="F20" s="874"/>
      <c r="G20" s="874"/>
      <c r="H20" s="874"/>
      <c r="I20" s="874"/>
      <c r="J20" s="874"/>
      <c r="K20" s="874"/>
      <c r="L20" s="874"/>
      <c r="M20" s="874"/>
      <c r="N20" s="874"/>
      <c r="O20" s="874"/>
      <c r="P20" s="874"/>
      <c r="Q20" s="875"/>
    </row>
    <row r="21" spans="1:17">
      <c r="A21" s="886" t="s">
        <v>1538</v>
      </c>
      <c r="B21" s="886"/>
      <c r="C21" s="886"/>
      <c r="D21" s="886"/>
      <c r="E21" s="886"/>
      <c r="F21" s="886"/>
      <c r="G21" s="886"/>
      <c r="H21" s="886"/>
      <c r="I21" s="886"/>
      <c r="J21" s="886"/>
      <c r="K21" s="886"/>
      <c r="L21" s="886"/>
      <c r="M21" s="886"/>
      <c r="N21" s="886"/>
      <c r="O21" s="886"/>
      <c r="P21" s="886"/>
    </row>
    <row r="22" spans="1:17">
      <c r="A22" s="876" t="s">
        <v>1539</v>
      </c>
      <c r="B22" s="876" t="s">
        <v>1540</v>
      </c>
      <c r="C22" s="876" t="s">
        <v>1541</v>
      </c>
      <c r="D22" s="876" t="s">
        <v>1542</v>
      </c>
      <c r="E22" s="877" t="s">
        <v>1526</v>
      </c>
      <c r="F22" s="878"/>
      <c r="G22" s="879"/>
      <c r="H22" s="877" t="s">
        <v>1527</v>
      </c>
      <c r="I22" s="878"/>
      <c r="J22" s="879"/>
      <c r="K22" s="877" t="s">
        <v>1529</v>
      </c>
      <c r="L22" s="878"/>
      <c r="M22" s="879"/>
      <c r="N22" s="877" t="s">
        <v>66</v>
      </c>
      <c r="O22" s="878"/>
      <c r="P22" s="879"/>
    </row>
    <row r="23" spans="1:17" ht="45">
      <c r="A23" s="880"/>
      <c r="B23" s="880"/>
      <c r="C23" s="880"/>
      <c r="D23" s="880"/>
      <c r="E23" s="881" t="s">
        <v>1531</v>
      </c>
      <c r="F23" s="881" t="s">
        <v>1532</v>
      </c>
      <c r="G23" s="881" t="s">
        <v>1533</v>
      </c>
      <c r="H23" s="881" t="s">
        <v>1531</v>
      </c>
      <c r="I23" s="881" t="s">
        <v>1532</v>
      </c>
      <c r="J23" s="881" t="s">
        <v>1533</v>
      </c>
      <c r="K23" s="881" t="s">
        <v>1531</v>
      </c>
      <c r="L23" s="881" t="s">
        <v>1532</v>
      </c>
      <c r="M23" s="881" t="s">
        <v>1533</v>
      </c>
      <c r="N23" s="881" t="s">
        <v>1531</v>
      </c>
      <c r="O23" s="881" t="s">
        <v>1532</v>
      </c>
      <c r="P23" s="881" t="s">
        <v>1533</v>
      </c>
    </row>
    <row r="24" spans="1:17" ht="45">
      <c r="A24" s="882">
        <v>1</v>
      </c>
      <c r="B24" s="882" t="s">
        <v>98</v>
      </c>
      <c r="C24" s="882">
        <v>2509</v>
      </c>
      <c r="D24" s="882">
        <v>5018</v>
      </c>
      <c r="E24" s="882">
        <v>11</v>
      </c>
      <c r="F24" s="882">
        <v>2.11</v>
      </c>
      <c r="G24" s="882">
        <v>0.9</v>
      </c>
      <c r="H24" s="882">
        <v>6</v>
      </c>
      <c r="I24" s="882">
        <v>0.91</v>
      </c>
      <c r="J24" s="882">
        <v>0.38</v>
      </c>
      <c r="K24" s="882">
        <v>118</v>
      </c>
      <c r="L24" s="882">
        <v>26.94</v>
      </c>
      <c r="M24" s="882">
        <v>16.45</v>
      </c>
      <c r="N24" s="882">
        <v>135</v>
      </c>
      <c r="O24" s="882">
        <v>29.96</v>
      </c>
      <c r="P24" s="882">
        <v>17.73</v>
      </c>
    </row>
    <row r="25" spans="1:17" ht="30">
      <c r="A25" s="882">
        <v>2</v>
      </c>
      <c r="B25" s="882" t="s">
        <v>100</v>
      </c>
      <c r="C25" s="882">
        <v>775</v>
      </c>
      <c r="D25" s="882">
        <v>1550</v>
      </c>
      <c r="E25" s="882">
        <v>22</v>
      </c>
      <c r="F25" s="882">
        <v>6.34</v>
      </c>
      <c r="G25" s="882">
        <v>0.54</v>
      </c>
      <c r="H25" s="882">
        <v>1</v>
      </c>
      <c r="I25" s="882">
        <v>0.11</v>
      </c>
      <c r="J25" s="882">
        <v>0</v>
      </c>
      <c r="K25" s="882">
        <v>33</v>
      </c>
      <c r="L25" s="882">
        <v>9.41</v>
      </c>
      <c r="M25" s="882">
        <v>2.39</v>
      </c>
      <c r="N25" s="882">
        <v>56</v>
      </c>
      <c r="O25" s="882">
        <v>15.85</v>
      </c>
      <c r="P25" s="882">
        <v>2.93</v>
      </c>
    </row>
    <row r="26" spans="1:17" ht="60">
      <c r="A26" s="882">
        <v>3</v>
      </c>
      <c r="B26" s="882" t="s">
        <v>107</v>
      </c>
      <c r="C26" s="882">
        <v>720</v>
      </c>
      <c r="D26" s="882">
        <v>1440</v>
      </c>
      <c r="E26" s="882">
        <v>8</v>
      </c>
      <c r="F26" s="882">
        <v>2.56</v>
      </c>
      <c r="G26" s="882">
        <v>0.45</v>
      </c>
      <c r="H26" s="882">
        <v>5</v>
      </c>
      <c r="I26" s="882">
        <v>1.5</v>
      </c>
      <c r="J26" s="882">
        <v>0.28000000000000003</v>
      </c>
      <c r="K26" s="882">
        <v>40</v>
      </c>
      <c r="L26" s="882">
        <v>8.73</v>
      </c>
      <c r="M26" s="882">
        <v>2.81</v>
      </c>
      <c r="N26" s="882">
        <v>53</v>
      </c>
      <c r="O26" s="882">
        <v>12.79</v>
      </c>
      <c r="P26" s="882">
        <v>3.54</v>
      </c>
    </row>
    <row r="27" spans="1:17" ht="30">
      <c r="A27" s="882">
        <v>4</v>
      </c>
      <c r="B27" s="882" t="s">
        <v>121</v>
      </c>
      <c r="C27" s="882">
        <v>346</v>
      </c>
      <c r="D27" s="882">
        <v>692</v>
      </c>
      <c r="E27" s="882">
        <v>17</v>
      </c>
      <c r="F27" s="882">
        <v>3.25</v>
      </c>
      <c r="G27" s="882">
        <v>0</v>
      </c>
      <c r="H27" s="882">
        <v>6</v>
      </c>
      <c r="I27" s="882">
        <v>0.7</v>
      </c>
      <c r="J27" s="882">
        <v>0</v>
      </c>
      <c r="K27" s="882">
        <v>46</v>
      </c>
      <c r="L27" s="882">
        <v>6.59</v>
      </c>
      <c r="M27" s="882">
        <v>0.85</v>
      </c>
      <c r="N27" s="882">
        <v>69</v>
      </c>
      <c r="O27" s="882">
        <v>10.54</v>
      </c>
      <c r="P27" s="882">
        <v>0.85</v>
      </c>
    </row>
    <row r="28" spans="1:17" ht="45">
      <c r="A28" s="882">
        <v>5</v>
      </c>
      <c r="B28" s="882" t="s">
        <v>105</v>
      </c>
      <c r="C28" s="882">
        <v>261</v>
      </c>
      <c r="D28" s="882">
        <v>522</v>
      </c>
      <c r="E28" s="882">
        <v>7</v>
      </c>
      <c r="F28" s="882">
        <v>1.7</v>
      </c>
      <c r="G28" s="882">
        <v>0.28999999999999998</v>
      </c>
      <c r="H28" s="882">
        <v>0</v>
      </c>
      <c r="I28" s="882">
        <v>0</v>
      </c>
      <c r="J28" s="882">
        <v>0</v>
      </c>
      <c r="K28" s="882">
        <v>17</v>
      </c>
      <c r="L28" s="882">
        <v>5.71</v>
      </c>
      <c r="M28" s="882">
        <v>0.2</v>
      </c>
      <c r="N28" s="882">
        <v>24</v>
      </c>
      <c r="O28" s="882">
        <v>7.41</v>
      </c>
      <c r="P28" s="882">
        <v>0.49</v>
      </c>
    </row>
    <row r="29" spans="1:17" ht="30">
      <c r="A29" s="882">
        <v>6</v>
      </c>
      <c r="B29" s="882" t="s">
        <v>109</v>
      </c>
      <c r="C29" s="882">
        <v>434</v>
      </c>
      <c r="D29" s="882">
        <v>868</v>
      </c>
      <c r="E29" s="882">
        <v>13</v>
      </c>
      <c r="F29" s="882">
        <v>1.57</v>
      </c>
      <c r="G29" s="882">
        <v>1.47</v>
      </c>
      <c r="H29" s="882">
        <v>0</v>
      </c>
      <c r="I29" s="882">
        <v>0</v>
      </c>
      <c r="J29" s="882">
        <v>0</v>
      </c>
      <c r="K29" s="882">
        <v>22</v>
      </c>
      <c r="L29" s="882">
        <v>5.53</v>
      </c>
      <c r="M29" s="882">
        <v>2.0299999999999998</v>
      </c>
      <c r="N29" s="882">
        <v>35</v>
      </c>
      <c r="O29" s="882">
        <v>7.1</v>
      </c>
      <c r="P29" s="882">
        <v>3.5</v>
      </c>
    </row>
    <row r="30" spans="1:17">
      <c r="A30" s="882">
        <v>7</v>
      </c>
      <c r="B30" s="882" t="s">
        <v>114</v>
      </c>
      <c r="C30" s="882">
        <v>142</v>
      </c>
      <c r="D30" s="882">
        <v>284</v>
      </c>
      <c r="E30" s="882">
        <v>9</v>
      </c>
      <c r="F30" s="882">
        <v>2.31</v>
      </c>
      <c r="G30" s="882">
        <v>0</v>
      </c>
      <c r="H30" s="882">
        <v>0</v>
      </c>
      <c r="I30" s="882">
        <v>0</v>
      </c>
      <c r="J30" s="882">
        <v>0</v>
      </c>
      <c r="K30" s="882">
        <v>16</v>
      </c>
      <c r="L30" s="882">
        <v>4.32</v>
      </c>
      <c r="M30" s="882">
        <v>0.89</v>
      </c>
      <c r="N30" s="882">
        <v>25</v>
      </c>
      <c r="O30" s="882">
        <v>6.63</v>
      </c>
      <c r="P30" s="882">
        <v>0.89</v>
      </c>
    </row>
    <row r="31" spans="1:17">
      <c r="A31" s="882">
        <v>8</v>
      </c>
      <c r="B31" s="882" t="s">
        <v>101</v>
      </c>
      <c r="C31" s="882">
        <v>327</v>
      </c>
      <c r="D31" s="882">
        <v>654</v>
      </c>
      <c r="E31" s="882">
        <v>8</v>
      </c>
      <c r="F31" s="882">
        <v>0.84</v>
      </c>
      <c r="G31" s="882">
        <v>0.41</v>
      </c>
      <c r="H31" s="882">
        <v>7</v>
      </c>
      <c r="I31" s="882">
        <v>0.77</v>
      </c>
      <c r="J31" s="882">
        <v>0.09</v>
      </c>
      <c r="K31" s="882">
        <v>31</v>
      </c>
      <c r="L31" s="882">
        <v>4.7699999999999996</v>
      </c>
      <c r="M31" s="882">
        <v>1.23</v>
      </c>
      <c r="N31" s="882">
        <v>46</v>
      </c>
      <c r="O31" s="882">
        <v>6.38</v>
      </c>
      <c r="P31" s="882">
        <v>1.74</v>
      </c>
    </row>
    <row r="32" spans="1:17">
      <c r="A32" s="882">
        <v>9</v>
      </c>
      <c r="B32" s="882" t="s">
        <v>118</v>
      </c>
      <c r="C32" s="882">
        <v>602</v>
      </c>
      <c r="D32" s="882">
        <v>1204</v>
      </c>
      <c r="E32" s="882">
        <v>6</v>
      </c>
      <c r="F32" s="882">
        <v>2.1</v>
      </c>
      <c r="G32" s="882">
        <v>1.1399999999999999</v>
      </c>
      <c r="H32" s="882">
        <v>1</v>
      </c>
      <c r="I32" s="882">
        <v>0.1</v>
      </c>
      <c r="J32" s="882">
        <v>0</v>
      </c>
      <c r="K32" s="882">
        <v>12</v>
      </c>
      <c r="L32" s="882">
        <v>3.98</v>
      </c>
      <c r="M32" s="882">
        <v>3.22</v>
      </c>
      <c r="N32" s="882">
        <v>19</v>
      </c>
      <c r="O32" s="882">
        <v>6.19</v>
      </c>
      <c r="P32" s="882">
        <v>4.3600000000000003</v>
      </c>
    </row>
    <row r="33" spans="1:16">
      <c r="A33" s="882">
        <v>10</v>
      </c>
      <c r="B33" s="882" t="s">
        <v>116</v>
      </c>
      <c r="C33" s="882">
        <v>175</v>
      </c>
      <c r="D33" s="882">
        <v>350</v>
      </c>
      <c r="E33" s="882">
        <v>9</v>
      </c>
      <c r="F33" s="882">
        <v>1.41</v>
      </c>
      <c r="G33" s="882">
        <v>0.67</v>
      </c>
      <c r="H33" s="882">
        <v>2</v>
      </c>
      <c r="I33" s="882">
        <v>0.21</v>
      </c>
      <c r="J33" s="882">
        <v>0.11</v>
      </c>
      <c r="K33" s="882">
        <v>16</v>
      </c>
      <c r="L33" s="882">
        <v>3.41</v>
      </c>
      <c r="M33" s="882">
        <v>1.41</v>
      </c>
      <c r="N33" s="882">
        <v>27</v>
      </c>
      <c r="O33" s="882">
        <v>5.03</v>
      </c>
      <c r="P33" s="882">
        <v>2.1800000000000002</v>
      </c>
    </row>
    <row r="34" spans="1:16" ht="30">
      <c r="A34" s="882">
        <v>11</v>
      </c>
      <c r="B34" s="882" t="s">
        <v>120</v>
      </c>
      <c r="C34" s="882">
        <v>335</v>
      </c>
      <c r="D34" s="882">
        <v>670</v>
      </c>
      <c r="E34" s="882">
        <v>5</v>
      </c>
      <c r="F34" s="882">
        <v>0.5</v>
      </c>
      <c r="G34" s="882">
        <v>0</v>
      </c>
      <c r="H34" s="882">
        <v>2</v>
      </c>
      <c r="I34" s="882">
        <v>0.34</v>
      </c>
      <c r="J34" s="882">
        <v>0</v>
      </c>
      <c r="K34" s="882">
        <v>23</v>
      </c>
      <c r="L34" s="882">
        <v>3.46</v>
      </c>
      <c r="M34" s="882">
        <v>1.1499999999999999</v>
      </c>
      <c r="N34" s="882">
        <v>30</v>
      </c>
      <c r="O34" s="882">
        <v>4.3</v>
      </c>
      <c r="P34" s="882">
        <v>1.1499999999999999</v>
      </c>
    </row>
    <row r="35" spans="1:16" ht="30">
      <c r="A35" s="882">
        <v>12</v>
      </c>
      <c r="B35" s="882" t="s">
        <v>111</v>
      </c>
      <c r="C35" s="882">
        <v>264</v>
      </c>
      <c r="D35" s="882">
        <v>528</v>
      </c>
      <c r="E35" s="882">
        <v>8</v>
      </c>
      <c r="F35" s="882">
        <v>1</v>
      </c>
      <c r="G35" s="882">
        <v>0.2</v>
      </c>
      <c r="H35" s="882">
        <v>2</v>
      </c>
      <c r="I35" s="882">
        <v>0.35</v>
      </c>
      <c r="J35" s="882">
        <v>0.35</v>
      </c>
      <c r="K35" s="882">
        <v>17</v>
      </c>
      <c r="L35" s="882">
        <v>2.92</v>
      </c>
      <c r="M35" s="882">
        <v>1.34</v>
      </c>
      <c r="N35" s="882">
        <v>27</v>
      </c>
      <c r="O35" s="882">
        <v>4.2699999999999996</v>
      </c>
      <c r="P35" s="882">
        <v>1.89</v>
      </c>
    </row>
    <row r="36" spans="1:16" ht="45">
      <c r="A36" s="882">
        <v>13</v>
      </c>
      <c r="B36" s="882" t="s">
        <v>99</v>
      </c>
      <c r="C36" s="882">
        <v>354</v>
      </c>
      <c r="D36" s="882">
        <v>708</v>
      </c>
      <c r="E36" s="882">
        <v>4</v>
      </c>
      <c r="F36" s="882">
        <v>0.73</v>
      </c>
      <c r="G36" s="882">
        <v>0.37</v>
      </c>
      <c r="H36" s="882">
        <v>0</v>
      </c>
      <c r="I36" s="882">
        <v>0</v>
      </c>
      <c r="J36" s="882">
        <v>0</v>
      </c>
      <c r="K36" s="882">
        <v>15</v>
      </c>
      <c r="L36" s="882">
        <v>3.53</v>
      </c>
      <c r="M36" s="882">
        <v>1.4</v>
      </c>
      <c r="N36" s="882">
        <v>19</v>
      </c>
      <c r="O36" s="882">
        <v>4.26</v>
      </c>
      <c r="P36" s="882">
        <v>1.77</v>
      </c>
    </row>
    <row r="37" spans="1:16" ht="45">
      <c r="A37" s="882">
        <v>14</v>
      </c>
      <c r="B37" s="882" t="s">
        <v>123</v>
      </c>
      <c r="C37" s="882">
        <v>323</v>
      </c>
      <c r="D37" s="882">
        <v>646</v>
      </c>
      <c r="E37" s="882">
        <v>1</v>
      </c>
      <c r="F37" s="882">
        <v>0.1</v>
      </c>
      <c r="G37" s="882">
        <v>0</v>
      </c>
      <c r="H37" s="882">
        <v>1</v>
      </c>
      <c r="I37" s="882">
        <v>0.1</v>
      </c>
      <c r="J37" s="882">
        <v>0.1</v>
      </c>
      <c r="K37" s="882">
        <v>17</v>
      </c>
      <c r="L37" s="882">
        <v>3.9</v>
      </c>
      <c r="M37" s="882">
        <v>0.97</v>
      </c>
      <c r="N37" s="882">
        <v>19</v>
      </c>
      <c r="O37" s="882">
        <v>4.0999999999999996</v>
      </c>
      <c r="P37" s="882">
        <v>1.07</v>
      </c>
    </row>
    <row r="38" spans="1:16">
      <c r="A38" s="882">
        <v>15</v>
      </c>
      <c r="B38" s="882" t="s">
        <v>113</v>
      </c>
      <c r="C38" s="882">
        <v>287</v>
      </c>
      <c r="D38" s="882">
        <v>574</v>
      </c>
      <c r="E38" s="882">
        <v>8</v>
      </c>
      <c r="F38" s="882">
        <v>1.03</v>
      </c>
      <c r="G38" s="882">
        <v>0</v>
      </c>
      <c r="H38" s="882">
        <v>7</v>
      </c>
      <c r="I38" s="882">
        <v>0.76</v>
      </c>
      <c r="J38" s="882">
        <v>0</v>
      </c>
      <c r="K38" s="882">
        <v>13</v>
      </c>
      <c r="L38" s="882">
        <v>1.97</v>
      </c>
      <c r="M38" s="882">
        <v>0.13</v>
      </c>
      <c r="N38" s="882">
        <v>28</v>
      </c>
      <c r="O38" s="882">
        <v>3.77</v>
      </c>
      <c r="P38" s="882">
        <v>0.13</v>
      </c>
    </row>
    <row r="39" spans="1:16">
      <c r="A39" s="882">
        <v>16</v>
      </c>
      <c r="B39" s="882" t="s">
        <v>122</v>
      </c>
      <c r="C39" s="882">
        <v>428</v>
      </c>
      <c r="D39" s="882">
        <v>856</v>
      </c>
      <c r="E39" s="882">
        <v>0</v>
      </c>
      <c r="F39" s="882">
        <v>0</v>
      </c>
      <c r="G39" s="882">
        <v>0</v>
      </c>
      <c r="H39" s="882">
        <v>0</v>
      </c>
      <c r="I39" s="882">
        <v>0</v>
      </c>
      <c r="J39" s="882">
        <v>0</v>
      </c>
      <c r="K39" s="882">
        <v>28</v>
      </c>
      <c r="L39" s="882">
        <v>3.68</v>
      </c>
      <c r="M39" s="882">
        <v>1</v>
      </c>
      <c r="N39" s="882">
        <v>28</v>
      </c>
      <c r="O39" s="882">
        <v>3.68</v>
      </c>
      <c r="P39" s="882">
        <v>1</v>
      </c>
    </row>
    <row r="40" spans="1:16" ht="30">
      <c r="A40" s="882">
        <v>17</v>
      </c>
      <c r="B40" s="882" t="s">
        <v>103</v>
      </c>
      <c r="C40" s="882">
        <v>320</v>
      </c>
      <c r="D40" s="882">
        <v>640</v>
      </c>
      <c r="E40" s="882">
        <v>7</v>
      </c>
      <c r="F40" s="882">
        <v>1.32</v>
      </c>
      <c r="G40" s="882">
        <v>7.0000000000000007E-2</v>
      </c>
      <c r="H40" s="882">
        <v>3</v>
      </c>
      <c r="I40" s="882">
        <v>0.41</v>
      </c>
      <c r="J40" s="882">
        <v>0</v>
      </c>
      <c r="K40" s="882">
        <v>7</v>
      </c>
      <c r="L40" s="882">
        <v>1.96</v>
      </c>
      <c r="M40" s="882">
        <v>0.17</v>
      </c>
      <c r="N40" s="882">
        <v>17</v>
      </c>
      <c r="O40" s="882">
        <v>3.68</v>
      </c>
      <c r="P40" s="882">
        <v>0.23</v>
      </c>
    </row>
    <row r="41" spans="1:16">
      <c r="A41" s="882">
        <v>18</v>
      </c>
      <c r="B41" s="882" t="s">
        <v>119</v>
      </c>
      <c r="C41" s="882">
        <v>251</v>
      </c>
      <c r="D41" s="882">
        <v>502</v>
      </c>
      <c r="E41" s="882">
        <v>2</v>
      </c>
      <c r="F41" s="882">
        <v>0.79</v>
      </c>
      <c r="G41" s="882">
        <v>0.3</v>
      </c>
      <c r="H41" s="882">
        <v>1</v>
      </c>
      <c r="I41" s="882">
        <v>0.15</v>
      </c>
      <c r="J41" s="882">
        <v>0</v>
      </c>
      <c r="K41" s="882">
        <v>15</v>
      </c>
      <c r="L41" s="882">
        <v>2.67</v>
      </c>
      <c r="M41" s="882">
        <v>0.47</v>
      </c>
      <c r="N41" s="882">
        <v>18</v>
      </c>
      <c r="O41" s="882">
        <v>3.61</v>
      </c>
      <c r="P41" s="882">
        <v>0.77</v>
      </c>
    </row>
    <row r="42" spans="1:16" ht="30">
      <c r="A42" s="882">
        <v>19</v>
      </c>
      <c r="B42" s="882" t="s">
        <v>125</v>
      </c>
      <c r="C42" s="882">
        <v>164</v>
      </c>
      <c r="D42" s="882">
        <v>328</v>
      </c>
      <c r="E42" s="882">
        <v>1</v>
      </c>
      <c r="F42" s="882">
        <v>0.24</v>
      </c>
      <c r="G42" s="882">
        <v>0.03</v>
      </c>
      <c r="H42" s="882">
        <v>1</v>
      </c>
      <c r="I42" s="882">
        <v>0.11</v>
      </c>
      <c r="J42" s="882">
        <v>0</v>
      </c>
      <c r="K42" s="882">
        <v>8</v>
      </c>
      <c r="L42" s="882">
        <v>3.16</v>
      </c>
      <c r="M42" s="882">
        <v>1.82</v>
      </c>
      <c r="N42" s="882">
        <v>10</v>
      </c>
      <c r="O42" s="882">
        <v>3.5</v>
      </c>
      <c r="P42" s="882">
        <v>1.85</v>
      </c>
    </row>
    <row r="43" spans="1:16" ht="30">
      <c r="A43" s="882">
        <v>20</v>
      </c>
      <c r="B43" s="882" t="s">
        <v>108</v>
      </c>
      <c r="C43" s="882">
        <v>261</v>
      </c>
      <c r="D43" s="882">
        <v>522</v>
      </c>
      <c r="E43" s="882">
        <v>13</v>
      </c>
      <c r="F43" s="882">
        <v>1.4</v>
      </c>
      <c r="G43" s="882">
        <v>0.01</v>
      </c>
      <c r="H43" s="882">
        <v>8</v>
      </c>
      <c r="I43" s="882">
        <v>0.91</v>
      </c>
      <c r="J43" s="882">
        <v>0.14000000000000001</v>
      </c>
      <c r="K43" s="882">
        <v>10</v>
      </c>
      <c r="L43" s="882">
        <v>1.1299999999999999</v>
      </c>
      <c r="M43" s="882">
        <v>0.3</v>
      </c>
      <c r="N43" s="882">
        <v>31</v>
      </c>
      <c r="O43" s="882">
        <v>3.45</v>
      </c>
      <c r="P43" s="882">
        <v>0.46</v>
      </c>
    </row>
    <row r="44" spans="1:16">
      <c r="A44" s="882">
        <v>21</v>
      </c>
      <c r="B44" s="882" t="s">
        <v>102</v>
      </c>
      <c r="C44" s="882">
        <v>193</v>
      </c>
      <c r="D44" s="882">
        <v>386</v>
      </c>
      <c r="E44" s="882">
        <v>8</v>
      </c>
      <c r="F44" s="882">
        <v>0.61</v>
      </c>
      <c r="G44" s="882">
        <v>0.35</v>
      </c>
      <c r="H44" s="882">
        <v>1</v>
      </c>
      <c r="I44" s="882">
        <v>0.78</v>
      </c>
      <c r="J44" s="882">
        <v>0.12</v>
      </c>
      <c r="K44" s="882">
        <v>11</v>
      </c>
      <c r="L44" s="882">
        <v>1.97</v>
      </c>
      <c r="M44" s="882">
        <v>1.1499999999999999</v>
      </c>
      <c r="N44" s="882">
        <v>20</v>
      </c>
      <c r="O44" s="882">
        <v>3.36</v>
      </c>
      <c r="P44" s="882">
        <v>1.62</v>
      </c>
    </row>
    <row r="45" spans="1:16">
      <c r="A45" s="882">
        <v>22</v>
      </c>
      <c r="B45" s="882" t="s">
        <v>112</v>
      </c>
      <c r="C45" s="882">
        <v>351</v>
      </c>
      <c r="D45" s="882">
        <v>702</v>
      </c>
      <c r="E45" s="882">
        <v>8</v>
      </c>
      <c r="F45" s="882">
        <v>1.1399999999999999</v>
      </c>
      <c r="G45" s="882">
        <v>0</v>
      </c>
      <c r="H45" s="882">
        <v>0</v>
      </c>
      <c r="I45" s="882">
        <v>0</v>
      </c>
      <c r="J45" s="882">
        <v>0</v>
      </c>
      <c r="K45" s="882">
        <v>11</v>
      </c>
      <c r="L45" s="882">
        <v>1.57</v>
      </c>
      <c r="M45" s="882">
        <v>0</v>
      </c>
      <c r="N45" s="882">
        <v>19</v>
      </c>
      <c r="O45" s="882">
        <v>2.71</v>
      </c>
      <c r="P45" s="882">
        <v>0</v>
      </c>
    </row>
    <row r="46" spans="1:16" ht="30">
      <c r="A46" s="882">
        <v>23</v>
      </c>
      <c r="B46" s="882" t="s">
        <v>106</v>
      </c>
      <c r="C46" s="882">
        <v>230</v>
      </c>
      <c r="D46" s="882">
        <v>460</v>
      </c>
      <c r="E46" s="882">
        <v>5</v>
      </c>
      <c r="F46" s="882">
        <v>0.68</v>
      </c>
      <c r="G46" s="882">
        <v>0</v>
      </c>
      <c r="H46" s="882">
        <v>5</v>
      </c>
      <c r="I46" s="882">
        <v>0.61</v>
      </c>
      <c r="J46" s="882">
        <v>0.04</v>
      </c>
      <c r="K46" s="882">
        <v>11</v>
      </c>
      <c r="L46" s="882">
        <v>1.3</v>
      </c>
      <c r="M46" s="882">
        <v>0.11</v>
      </c>
      <c r="N46" s="882">
        <v>21</v>
      </c>
      <c r="O46" s="882">
        <v>2.6</v>
      </c>
      <c r="P46" s="882">
        <v>0.15</v>
      </c>
    </row>
    <row r="47" spans="1:16">
      <c r="A47" s="882">
        <v>24</v>
      </c>
      <c r="B47" s="882" t="s">
        <v>115</v>
      </c>
      <c r="C47" s="882">
        <v>186</v>
      </c>
      <c r="D47" s="882">
        <v>372</v>
      </c>
      <c r="E47" s="882">
        <v>4</v>
      </c>
      <c r="F47" s="882">
        <v>1.03</v>
      </c>
      <c r="G47" s="882">
        <v>0.42</v>
      </c>
      <c r="H47" s="882">
        <v>0</v>
      </c>
      <c r="I47" s="882">
        <v>0</v>
      </c>
      <c r="J47" s="882">
        <v>0</v>
      </c>
      <c r="K47" s="882">
        <v>7</v>
      </c>
      <c r="L47" s="882">
        <v>1.42</v>
      </c>
      <c r="M47" s="882">
        <v>0.63</v>
      </c>
      <c r="N47" s="882">
        <v>11</v>
      </c>
      <c r="O47" s="882">
        <v>2.4500000000000002</v>
      </c>
      <c r="P47" s="882">
        <v>1.06</v>
      </c>
    </row>
    <row r="48" spans="1:16" ht="45">
      <c r="A48" s="882">
        <v>25</v>
      </c>
      <c r="B48" s="882" t="s">
        <v>104</v>
      </c>
      <c r="C48" s="882">
        <v>137</v>
      </c>
      <c r="D48" s="882">
        <v>274</v>
      </c>
      <c r="E48" s="882">
        <v>3</v>
      </c>
      <c r="F48" s="882">
        <v>0.43</v>
      </c>
      <c r="G48" s="882">
        <v>0.25</v>
      </c>
      <c r="H48" s="882">
        <v>1</v>
      </c>
      <c r="I48" s="882">
        <v>0.1</v>
      </c>
      <c r="J48" s="882">
        <v>0.1</v>
      </c>
      <c r="K48" s="882">
        <v>6</v>
      </c>
      <c r="L48" s="882">
        <v>1.41</v>
      </c>
      <c r="M48" s="882">
        <v>0.28999999999999998</v>
      </c>
      <c r="N48" s="882">
        <v>10</v>
      </c>
      <c r="O48" s="882">
        <v>1.94</v>
      </c>
      <c r="P48" s="882">
        <v>0.64</v>
      </c>
    </row>
    <row r="49" spans="1:16" ht="30">
      <c r="A49" s="882">
        <v>26</v>
      </c>
      <c r="B49" s="882" t="s">
        <v>97</v>
      </c>
      <c r="C49" s="882">
        <v>345</v>
      </c>
      <c r="D49" s="882">
        <v>690</v>
      </c>
      <c r="E49" s="882">
        <v>6</v>
      </c>
      <c r="F49" s="882">
        <v>0.67</v>
      </c>
      <c r="G49" s="882">
        <v>0</v>
      </c>
      <c r="H49" s="882">
        <v>0</v>
      </c>
      <c r="I49" s="882">
        <v>0</v>
      </c>
      <c r="J49" s="882">
        <v>0</v>
      </c>
      <c r="K49" s="882">
        <v>7</v>
      </c>
      <c r="L49" s="882">
        <v>1.25</v>
      </c>
      <c r="M49" s="882">
        <v>0.1</v>
      </c>
      <c r="N49" s="882">
        <v>13</v>
      </c>
      <c r="O49" s="882">
        <v>1.92</v>
      </c>
      <c r="P49" s="882">
        <v>0.1</v>
      </c>
    </row>
    <row r="50" spans="1:16">
      <c r="A50" s="882">
        <v>27</v>
      </c>
      <c r="B50" s="882" t="s">
        <v>117</v>
      </c>
      <c r="C50" s="882">
        <v>278</v>
      </c>
      <c r="D50" s="882">
        <v>556</v>
      </c>
      <c r="E50" s="882">
        <v>2</v>
      </c>
      <c r="F50" s="882">
        <v>0.69</v>
      </c>
      <c r="G50" s="882">
        <v>0.52</v>
      </c>
      <c r="H50" s="882">
        <v>0</v>
      </c>
      <c r="I50" s="882">
        <v>0</v>
      </c>
      <c r="J50" s="882">
        <v>0</v>
      </c>
      <c r="K50" s="882">
        <v>3</v>
      </c>
      <c r="L50" s="882">
        <v>0.41</v>
      </c>
      <c r="M50" s="882">
        <v>0</v>
      </c>
      <c r="N50" s="882">
        <v>5</v>
      </c>
      <c r="O50" s="882">
        <v>1.1000000000000001</v>
      </c>
      <c r="P50" s="882">
        <v>0.52</v>
      </c>
    </row>
    <row r="51" spans="1:16">
      <c r="A51" s="882">
        <v>28</v>
      </c>
      <c r="B51" s="882" t="s">
        <v>110</v>
      </c>
      <c r="C51" s="882">
        <v>225</v>
      </c>
      <c r="D51" s="882">
        <v>450</v>
      </c>
      <c r="E51" s="882">
        <v>1</v>
      </c>
      <c r="F51" s="882">
        <v>0.11</v>
      </c>
      <c r="G51" s="882">
        <v>0</v>
      </c>
      <c r="H51" s="882">
        <v>1</v>
      </c>
      <c r="I51" s="882">
        <v>0.21</v>
      </c>
      <c r="J51" s="882">
        <v>0</v>
      </c>
      <c r="K51" s="882">
        <v>4</v>
      </c>
      <c r="L51" s="882">
        <v>0.69</v>
      </c>
      <c r="M51" s="882">
        <v>0.12</v>
      </c>
      <c r="N51" s="882">
        <v>6</v>
      </c>
      <c r="O51" s="882">
        <v>1</v>
      </c>
      <c r="P51" s="882">
        <v>0.12</v>
      </c>
    </row>
    <row r="52" spans="1:16" ht="45">
      <c r="A52" s="882">
        <v>29</v>
      </c>
      <c r="B52" s="882" t="s">
        <v>124</v>
      </c>
      <c r="C52" s="882">
        <v>158</v>
      </c>
      <c r="D52" s="882">
        <v>316</v>
      </c>
      <c r="E52" s="882">
        <v>0</v>
      </c>
      <c r="F52" s="882">
        <v>0</v>
      </c>
      <c r="G52" s="882">
        <v>0</v>
      </c>
      <c r="H52" s="882">
        <v>0</v>
      </c>
      <c r="I52" s="882">
        <v>0</v>
      </c>
      <c r="J52" s="882">
        <v>0</v>
      </c>
      <c r="K52" s="882">
        <v>1</v>
      </c>
      <c r="L52" s="882">
        <v>0.28000000000000003</v>
      </c>
      <c r="M52" s="882">
        <v>0</v>
      </c>
      <c r="N52" s="882">
        <v>1</v>
      </c>
      <c r="O52" s="882">
        <v>0.28000000000000003</v>
      </c>
      <c r="P52" s="882">
        <v>0</v>
      </c>
    </row>
    <row r="53" spans="1:16">
      <c r="A53" s="882">
        <v>31</v>
      </c>
      <c r="B53" s="882" t="s">
        <v>126</v>
      </c>
      <c r="C53" s="882">
        <v>120</v>
      </c>
      <c r="D53" s="882">
        <v>240</v>
      </c>
      <c r="E53" s="882">
        <v>0</v>
      </c>
      <c r="F53" s="882">
        <v>0</v>
      </c>
      <c r="G53" s="882">
        <v>0</v>
      </c>
      <c r="H53" s="882">
        <v>0</v>
      </c>
      <c r="I53" s="882">
        <v>0</v>
      </c>
      <c r="J53" s="882">
        <v>0</v>
      </c>
      <c r="K53" s="882">
        <v>1</v>
      </c>
      <c r="L53" s="882">
        <v>0.11</v>
      </c>
      <c r="M53" s="882">
        <v>0</v>
      </c>
      <c r="N53" s="882">
        <v>1</v>
      </c>
      <c r="O53" s="882">
        <v>0.11</v>
      </c>
      <c r="P53" s="882">
        <v>0</v>
      </c>
    </row>
    <row r="54" spans="1:16">
      <c r="A54" s="887" t="s">
        <v>60</v>
      </c>
      <c r="B54" s="888"/>
      <c r="C54" s="885">
        <v>11501</v>
      </c>
      <c r="D54" s="885">
        <v>23002</v>
      </c>
      <c r="E54" s="885">
        <v>196</v>
      </c>
      <c r="F54" s="885">
        <v>36.67</v>
      </c>
      <c r="G54" s="885">
        <v>8.39</v>
      </c>
      <c r="H54" s="885">
        <v>61</v>
      </c>
      <c r="I54" s="885">
        <v>9.1300000000000008</v>
      </c>
      <c r="J54" s="885">
        <v>1.7</v>
      </c>
      <c r="K54" s="885">
        <v>567</v>
      </c>
      <c r="L54" s="885">
        <v>118.36</v>
      </c>
      <c r="M54" s="885">
        <v>42.65</v>
      </c>
      <c r="N54" s="885">
        <v>824</v>
      </c>
      <c r="O54" s="885">
        <v>164.16</v>
      </c>
      <c r="P54" s="885">
        <v>52.74</v>
      </c>
    </row>
  </sheetData>
  <mergeCells count="21">
    <mergeCell ref="A54:B54"/>
    <mergeCell ref="A20:Q20"/>
    <mergeCell ref="A21:P21"/>
    <mergeCell ref="A22:A23"/>
    <mergeCell ref="B22:B23"/>
    <mergeCell ref="C22:C23"/>
    <mergeCell ref="D22:D23"/>
    <mergeCell ref="E22:G22"/>
    <mergeCell ref="H22:J22"/>
    <mergeCell ref="K22:M22"/>
    <mergeCell ref="N22:P22"/>
    <mergeCell ref="A1:Q1"/>
    <mergeCell ref="A2:A3"/>
    <mergeCell ref="B2:B3"/>
    <mergeCell ref="C2:C3"/>
    <mergeCell ref="D2:F2"/>
    <mergeCell ref="G2:I2"/>
    <mergeCell ref="J2:J3"/>
    <mergeCell ref="K2:M2"/>
    <mergeCell ref="N2:N3"/>
    <mergeCell ref="O2:Q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workbookViewId="0">
      <selection activeCell="R9" sqref="R9"/>
    </sheetView>
  </sheetViews>
  <sheetFormatPr defaultRowHeight="15"/>
  <cols>
    <col min="2" max="2" width="12.85546875" customWidth="1"/>
    <col min="4" max="4" width="13.5703125" customWidth="1"/>
  </cols>
  <sheetData>
    <row r="1" spans="1:15">
      <c r="A1" s="889" t="s">
        <v>1543</v>
      </c>
      <c r="B1" s="889"/>
      <c r="C1" s="889"/>
      <c r="D1" s="889"/>
      <c r="E1" s="889"/>
      <c r="F1" s="889"/>
      <c r="G1" s="889"/>
      <c r="H1" s="889"/>
      <c r="I1" s="889"/>
      <c r="J1" s="889"/>
      <c r="K1" s="889"/>
      <c r="L1" s="889"/>
      <c r="M1" s="889"/>
      <c r="N1" s="889"/>
      <c r="O1" s="889"/>
    </row>
    <row r="2" spans="1:15">
      <c r="A2" s="890" t="s">
        <v>1544</v>
      </c>
      <c r="B2" s="891"/>
      <c r="C2" s="891"/>
      <c r="D2" s="891"/>
      <c r="E2" s="891"/>
      <c r="F2" s="891"/>
      <c r="G2" s="891"/>
      <c r="H2" s="891"/>
      <c r="I2" s="891"/>
      <c r="J2" s="891"/>
      <c r="K2" s="891"/>
      <c r="L2" s="891"/>
      <c r="M2" s="891"/>
      <c r="N2" s="891"/>
      <c r="O2" s="892"/>
    </row>
    <row r="3" spans="1:15" ht="30">
      <c r="A3" s="893" t="s">
        <v>1545</v>
      </c>
      <c r="B3" s="894" t="s">
        <v>1546</v>
      </c>
      <c r="C3" s="894" t="s">
        <v>342</v>
      </c>
      <c r="D3" s="895" t="s">
        <v>1547</v>
      </c>
      <c r="E3" s="895"/>
      <c r="F3" s="894"/>
      <c r="G3" s="895" t="s">
        <v>1548</v>
      </c>
      <c r="H3" s="895"/>
      <c r="I3" s="894"/>
      <c r="J3" s="895" t="s">
        <v>1549</v>
      </c>
      <c r="K3" s="895"/>
      <c r="L3" s="894"/>
      <c r="M3" s="895" t="s">
        <v>66</v>
      </c>
      <c r="N3" s="895"/>
      <c r="O3" s="894"/>
    </row>
    <row r="4" spans="1:15" ht="75">
      <c r="A4" s="893"/>
      <c r="B4" s="894"/>
      <c r="C4" s="894"/>
      <c r="D4" s="896" t="s">
        <v>1550</v>
      </c>
      <c r="E4" s="896"/>
      <c r="F4" s="897"/>
      <c r="G4" s="896" t="s">
        <v>1551</v>
      </c>
      <c r="H4" s="896"/>
      <c r="I4" s="897"/>
      <c r="J4" s="896" t="s">
        <v>1552</v>
      </c>
      <c r="K4" s="896"/>
      <c r="L4" s="897"/>
      <c r="M4" s="896"/>
      <c r="N4" s="896"/>
      <c r="O4" s="897"/>
    </row>
    <row r="5" spans="1:15" ht="45">
      <c r="A5" s="898"/>
      <c r="B5" s="897"/>
      <c r="C5" s="897"/>
      <c r="D5" s="899" t="s">
        <v>1531</v>
      </c>
      <c r="E5" s="899" t="s">
        <v>1553</v>
      </c>
      <c r="F5" s="899" t="s">
        <v>1533</v>
      </c>
      <c r="G5" s="899" t="s">
        <v>1531</v>
      </c>
      <c r="H5" s="899" t="s">
        <v>1553</v>
      </c>
      <c r="I5" s="899" t="s">
        <v>1533</v>
      </c>
      <c r="J5" s="899" t="s">
        <v>1531</v>
      </c>
      <c r="K5" s="899" t="s">
        <v>1553</v>
      </c>
      <c r="L5" s="899" t="s">
        <v>1533</v>
      </c>
      <c r="M5" s="899" t="s">
        <v>1531</v>
      </c>
      <c r="N5" s="899" t="s">
        <v>1553</v>
      </c>
      <c r="O5" s="899" t="s">
        <v>1533</v>
      </c>
    </row>
    <row r="6" spans="1:15" ht="30">
      <c r="A6" s="900">
        <v>1</v>
      </c>
      <c r="B6" s="901" t="s">
        <v>1554</v>
      </c>
      <c r="C6" s="902"/>
      <c r="D6" s="902"/>
      <c r="E6" s="902"/>
      <c r="F6" s="902"/>
      <c r="G6" s="902"/>
      <c r="H6" s="902"/>
      <c r="I6" s="902"/>
      <c r="J6" s="902"/>
      <c r="K6" s="902"/>
      <c r="L6" s="902"/>
      <c r="M6" s="902"/>
      <c r="N6" s="903"/>
      <c r="O6" s="884"/>
    </row>
    <row r="7" spans="1:15" ht="45">
      <c r="A7" s="900">
        <v>1.1000000000000001</v>
      </c>
      <c r="B7" s="904"/>
      <c r="C7" s="905" t="s">
        <v>218</v>
      </c>
      <c r="D7" s="904">
        <v>9696</v>
      </c>
      <c r="E7" s="904">
        <v>23.89</v>
      </c>
      <c r="F7" s="904">
        <v>23</v>
      </c>
      <c r="G7" s="904">
        <v>7962</v>
      </c>
      <c r="H7" s="904">
        <v>209.41</v>
      </c>
      <c r="I7" s="904">
        <v>204.79</v>
      </c>
      <c r="J7" s="904">
        <v>8130</v>
      </c>
      <c r="K7" s="904">
        <v>630.74</v>
      </c>
      <c r="L7" s="904">
        <v>629.99</v>
      </c>
      <c r="M7" s="904">
        <v>25788</v>
      </c>
      <c r="N7" s="904">
        <v>864.04</v>
      </c>
      <c r="O7" s="906">
        <v>857.78</v>
      </c>
    </row>
    <row r="8" spans="1:15">
      <c r="A8" s="907"/>
      <c r="B8" s="904"/>
      <c r="C8" s="904" t="s">
        <v>66</v>
      </c>
      <c r="D8" s="904">
        <v>9696</v>
      </c>
      <c r="E8" s="904">
        <v>23.89</v>
      </c>
      <c r="F8" s="904">
        <v>23</v>
      </c>
      <c r="G8" s="904">
        <v>7962</v>
      </c>
      <c r="H8" s="904">
        <v>209.41</v>
      </c>
      <c r="I8" s="904">
        <v>204.79</v>
      </c>
      <c r="J8" s="904">
        <v>8130</v>
      </c>
      <c r="K8" s="904">
        <v>630.74</v>
      </c>
      <c r="L8" s="904">
        <v>629.99</v>
      </c>
      <c r="M8" s="904">
        <v>25788</v>
      </c>
      <c r="N8" s="904">
        <v>864.04</v>
      </c>
      <c r="O8" s="904">
        <v>857.78</v>
      </c>
    </row>
    <row r="9" spans="1:15" ht="45">
      <c r="A9" s="900">
        <v>2</v>
      </c>
      <c r="B9" s="901" t="s">
        <v>1555</v>
      </c>
      <c r="C9" s="902"/>
      <c r="D9" s="902"/>
      <c r="E9" s="902"/>
      <c r="F9" s="902"/>
      <c r="G9" s="902"/>
      <c r="H9" s="902"/>
      <c r="I9" s="902"/>
      <c r="J9" s="902"/>
      <c r="K9" s="902"/>
      <c r="L9" s="902"/>
      <c r="M9" s="902"/>
      <c r="N9" s="903"/>
      <c r="O9" s="884"/>
    </row>
    <row r="10" spans="1:15" ht="30">
      <c r="A10" s="900">
        <v>2.1</v>
      </c>
      <c r="B10" s="904"/>
      <c r="C10" s="905" t="s">
        <v>220</v>
      </c>
      <c r="D10" s="904">
        <v>10862</v>
      </c>
      <c r="E10" s="904">
        <v>45.29</v>
      </c>
      <c r="F10" s="904">
        <v>44.92</v>
      </c>
      <c r="G10" s="904">
        <v>5120</v>
      </c>
      <c r="H10" s="904">
        <v>124.52</v>
      </c>
      <c r="I10" s="904">
        <v>117.88</v>
      </c>
      <c r="J10" s="904">
        <v>1883</v>
      </c>
      <c r="K10" s="904">
        <v>160.05000000000001</v>
      </c>
      <c r="L10" s="904">
        <v>151.59</v>
      </c>
      <c r="M10" s="904">
        <v>17865</v>
      </c>
      <c r="N10" s="904">
        <v>329.86</v>
      </c>
      <c r="O10" s="906">
        <v>314.39</v>
      </c>
    </row>
    <row r="11" spans="1:15" ht="30">
      <c r="A11" s="900">
        <v>2.2000000000000002</v>
      </c>
      <c r="B11" s="904"/>
      <c r="C11" s="905" t="s">
        <v>224</v>
      </c>
      <c r="D11" s="904">
        <v>3236</v>
      </c>
      <c r="E11" s="904">
        <v>9.18</v>
      </c>
      <c r="F11" s="904">
        <v>8.89</v>
      </c>
      <c r="G11" s="904">
        <v>9058</v>
      </c>
      <c r="H11" s="904">
        <v>161.4</v>
      </c>
      <c r="I11" s="904">
        <v>152.27000000000001</v>
      </c>
      <c r="J11" s="904">
        <v>5757</v>
      </c>
      <c r="K11" s="904">
        <v>459.64</v>
      </c>
      <c r="L11" s="904">
        <v>403.64</v>
      </c>
      <c r="M11" s="904">
        <v>18051</v>
      </c>
      <c r="N11" s="904">
        <v>630.22</v>
      </c>
      <c r="O11" s="904">
        <v>564.79</v>
      </c>
    </row>
    <row r="12" spans="1:15" ht="45">
      <c r="A12" s="900">
        <v>2.2999999999999998</v>
      </c>
      <c r="B12" s="904"/>
      <c r="C12" s="905" t="s">
        <v>546</v>
      </c>
      <c r="D12" s="904">
        <v>6358</v>
      </c>
      <c r="E12" s="904">
        <v>21.36</v>
      </c>
      <c r="F12" s="904">
        <v>21.32</v>
      </c>
      <c r="G12" s="904">
        <v>918</v>
      </c>
      <c r="H12" s="904">
        <v>17.420000000000002</v>
      </c>
      <c r="I12" s="904">
        <v>17.03</v>
      </c>
      <c r="J12" s="904">
        <v>116</v>
      </c>
      <c r="K12" s="904">
        <v>9.4499999999999993</v>
      </c>
      <c r="L12" s="904">
        <v>9.39</v>
      </c>
      <c r="M12" s="904">
        <v>7392</v>
      </c>
      <c r="N12" s="904">
        <v>48.23</v>
      </c>
      <c r="O12" s="904">
        <v>47.75</v>
      </c>
    </row>
    <row r="13" spans="1:15" ht="30">
      <c r="A13" s="900">
        <v>2.4</v>
      </c>
      <c r="B13" s="904"/>
      <c r="C13" s="905" t="s">
        <v>217</v>
      </c>
      <c r="D13" s="904">
        <v>58099</v>
      </c>
      <c r="E13" s="904">
        <v>108.5</v>
      </c>
      <c r="F13" s="904">
        <v>108.31</v>
      </c>
      <c r="G13" s="904">
        <v>24812</v>
      </c>
      <c r="H13" s="904">
        <v>543.53</v>
      </c>
      <c r="I13" s="904">
        <v>534.13</v>
      </c>
      <c r="J13" s="904">
        <v>5893</v>
      </c>
      <c r="K13" s="904">
        <v>486.58</v>
      </c>
      <c r="L13" s="904">
        <v>480.41</v>
      </c>
      <c r="M13" s="904">
        <v>88804</v>
      </c>
      <c r="N13" s="904">
        <v>1138.6099999999999</v>
      </c>
      <c r="O13" s="904">
        <v>1122.8499999999999</v>
      </c>
    </row>
    <row r="14" spans="1:15" ht="45">
      <c r="A14" s="900">
        <v>2.5</v>
      </c>
      <c r="B14" s="904"/>
      <c r="C14" s="905" t="s">
        <v>226</v>
      </c>
      <c r="D14" s="904">
        <v>2424</v>
      </c>
      <c r="E14" s="904">
        <v>3.1</v>
      </c>
      <c r="F14" s="904">
        <v>1.39</v>
      </c>
      <c r="G14" s="904">
        <v>844</v>
      </c>
      <c r="H14" s="904">
        <v>21.92</v>
      </c>
      <c r="I14" s="904">
        <v>14.07</v>
      </c>
      <c r="J14" s="904">
        <v>332</v>
      </c>
      <c r="K14" s="904">
        <v>27.81</v>
      </c>
      <c r="L14" s="904">
        <v>21.44</v>
      </c>
      <c r="M14" s="904">
        <v>3600</v>
      </c>
      <c r="N14" s="904">
        <v>52.83</v>
      </c>
      <c r="O14" s="904">
        <v>36.9</v>
      </c>
    </row>
    <row r="15" spans="1:15" ht="30">
      <c r="A15" s="900">
        <v>2.6</v>
      </c>
      <c r="B15" s="904"/>
      <c r="C15" s="905" t="s">
        <v>351</v>
      </c>
      <c r="D15" s="904">
        <v>34140</v>
      </c>
      <c r="E15" s="904">
        <v>66.989999999999995</v>
      </c>
      <c r="F15" s="904">
        <v>66.989999999999995</v>
      </c>
      <c r="G15" s="904">
        <v>803</v>
      </c>
      <c r="H15" s="904">
        <v>17.809999999999999</v>
      </c>
      <c r="I15" s="904">
        <v>17.38</v>
      </c>
      <c r="J15" s="904">
        <v>184</v>
      </c>
      <c r="K15" s="904">
        <v>15.49</v>
      </c>
      <c r="L15" s="904">
        <v>14.88</v>
      </c>
      <c r="M15" s="904">
        <v>35127</v>
      </c>
      <c r="N15" s="904">
        <v>100.3</v>
      </c>
      <c r="O15" s="904">
        <v>99.25</v>
      </c>
    </row>
    <row r="16" spans="1:15" ht="45">
      <c r="A16" s="900">
        <v>2.7</v>
      </c>
      <c r="B16" s="904"/>
      <c r="C16" s="905" t="s">
        <v>228</v>
      </c>
      <c r="D16" s="904">
        <v>1545</v>
      </c>
      <c r="E16" s="904">
        <v>4.88</v>
      </c>
      <c r="F16" s="904">
        <v>4.8499999999999996</v>
      </c>
      <c r="G16" s="904">
        <v>3704</v>
      </c>
      <c r="H16" s="904">
        <v>58.53</v>
      </c>
      <c r="I16" s="904">
        <v>57.73</v>
      </c>
      <c r="J16" s="904">
        <v>192</v>
      </c>
      <c r="K16" s="904">
        <v>15.16</v>
      </c>
      <c r="L16" s="904">
        <v>14.46</v>
      </c>
      <c r="M16" s="904">
        <v>5441</v>
      </c>
      <c r="N16" s="904">
        <v>78.569999999999993</v>
      </c>
      <c r="O16" s="904">
        <v>77.040000000000006</v>
      </c>
    </row>
    <row r="17" spans="1:15" ht="45">
      <c r="A17" s="900">
        <v>2.8</v>
      </c>
      <c r="B17" s="904"/>
      <c r="C17" s="905" t="s">
        <v>229</v>
      </c>
      <c r="D17" s="904">
        <v>727</v>
      </c>
      <c r="E17" s="904">
        <v>2.29</v>
      </c>
      <c r="F17" s="904">
        <v>2.09</v>
      </c>
      <c r="G17" s="904">
        <v>957</v>
      </c>
      <c r="H17" s="904">
        <v>24.94</v>
      </c>
      <c r="I17" s="904">
        <v>23.43</v>
      </c>
      <c r="J17" s="904">
        <v>486</v>
      </c>
      <c r="K17" s="904">
        <v>42.36</v>
      </c>
      <c r="L17" s="904">
        <v>39.04</v>
      </c>
      <c r="M17" s="904">
        <v>2170</v>
      </c>
      <c r="N17" s="904">
        <v>69.59</v>
      </c>
      <c r="O17" s="904">
        <v>64.56</v>
      </c>
    </row>
    <row r="18" spans="1:15" ht="45">
      <c r="A18" s="900">
        <v>2.9</v>
      </c>
      <c r="B18" s="904"/>
      <c r="C18" s="905" t="s">
        <v>561</v>
      </c>
      <c r="D18" s="904">
        <v>16067</v>
      </c>
      <c r="E18" s="904">
        <v>40.69</v>
      </c>
      <c r="F18" s="904">
        <v>35.869999999999997</v>
      </c>
      <c r="G18" s="904">
        <v>26303</v>
      </c>
      <c r="H18" s="904">
        <v>444.21</v>
      </c>
      <c r="I18" s="904">
        <v>418.58</v>
      </c>
      <c r="J18" s="904">
        <v>2470</v>
      </c>
      <c r="K18" s="904">
        <v>205.01</v>
      </c>
      <c r="L18" s="904">
        <v>179.42</v>
      </c>
      <c r="M18" s="904">
        <v>44840</v>
      </c>
      <c r="N18" s="904">
        <v>689.91</v>
      </c>
      <c r="O18" s="904">
        <v>633.87</v>
      </c>
    </row>
    <row r="19" spans="1:15" ht="45">
      <c r="A19" s="900">
        <v>2.1</v>
      </c>
      <c r="B19" s="904"/>
      <c r="C19" s="905" t="s">
        <v>365</v>
      </c>
      <c r="D19" s="904">
        <v>41</v>
      </c>
      <c r="E19" s="904">
        <v>0.08</v>
      </c>
      <c r="F19" s="904">
        <v>7.0000000000000007E-2</v>
      </c>
      <c r="G19" s="904">
        <v>101</v>
      </c>
      <c r="H19" s="904">
        <v>2.54</v>
      </c>
      <c r="I19" s="904">
        <v>2.3199999999999998</v>
      </c>
      <c r="J19" s="904">
        <v>37</v>
      </c>
      <c r="K19" s="904">
        <v>3.11</v>
      </c>
      <c r="L19" s="904">
        <v>2.84</v>
      </c>
      <c r="M19" s="904">
        <v>179</v>
      </c>
      <c r="N19" s="904">
        <v>5.73</v>
      </c>
      <c r="O19" s="904">
        <v>5.22</v>
      </c>
    </row>
    <row r="20" spans="1:15" ht="30">
      <c r="A20" s="900">
        <v>2.11</v>
      </c>
      <c r="B20" s="904"/>
      <c r="C20" s="905" t="s">
        <v>231</v>
      </c>
      <c r="D20" s="904">
        <v>256</v>
      </c>
      <c r="E20" s="904">
        <v>0.66</v>
      </c>
      <c r="F20" s="904">
        <v>0.45</v>
      </c>
      <c r="G20" s="904">
        <v>317</v>
      </c>
      <c r="H20" s="904">
        <v>7.19</v>
      </c>
      <c r="I20" s="904">
        <v>5.09</v>
      </c>
      <c r="J20" s="904">
        <v>81</v>
      </c>
      <c r="K20" s="904">
        <v>6.86</v>
      </c>
      <c r="L20" s="904">
        <v>5.8</v>
      </c>
      <c r="M20" s="904">
        <v>654</v>
      </c>
      <c r="N20" s="904">
        <v>14.71</v>
      </c>
      <c r="O20" s="904">
        <v>11.34</v>
      </c>
    </row>
    <row r="21" spans="1:15">
      <c r="A21" s="907"/>
      <c r="B21" s="904"/>
      <c r="C21" s="904" t="s">
        <v>66</v>
      </c>
      <c r="D21" s="904">
        <v>133755</v>
      </c>
      <c r="E21" s="904">
        <v>303.02</v>
      </c>
      <c r="F21" s="904">
        <v>295.14999999999998</v>
      </c>
      <c r="G21" s="904">
        <v>72937</v>
      </c>
      <c r="H21" s="904">
        <v>1424.02</v>
      </c>
      <c r="I21" s="904">
        <v>1359.9</v>
      </c>
      <c r="J21" s="904">
        <v>17431</v>
      </c>
      <c r="K21" s="904">
        <v>1431.52</v>
      </c>
      <c r="L21" s="904">
        <v>1322.91</v>
      </c>
      <c r="M21" s="904">
        <v>224123</v>
      </c>
      <c r="N21" s="904">
        <v>3158.56</v>
      </c>
      <c r="O21" s="904">
        <v>2977.96</v>
      </c>
    </row>
    <row r="22" spans="1:15">
      <c r="A22" s="900">
        <v>3</v>
      </c>
      <c r="B22" s="908" t="s">
        <v>1556</v>
      </c>
      <c r="C22" s="909"/>
      <c r="D22" s="909"/>
      <c r="E22" s="909"/>
      <c r="F22" s="909"/>
      <c r="G22" s="909"/>
      <c r="H22" s="909"/>
      <c r="I22" s="909"/>
      <c r="J22" s="909"/>
      <c r="K22" s="909"/>
      <c r="L22" s="909"/>
      <c r="M22" s="909"/>
      <c r="N22" s="910"/>
      <c r="O22" s="884"/>
    </row>
    <row r="23" spans="1:15" ht="30">
      <c r="A23" s="900">
        <v>3.1</v>
      </c>
      <c r="B23" s="904"/>
      <c r="C23" s="905" t="s">
        <v>296</v>
      </c>
      <c r="D23" s="904">
        <v>77</v>
      </c>
      <c r="E23" s="904">
        <v>0.3</v>
      </c>
      <c r="F23" s="904">
        <v>0.17</v>
      </c>
      <c r="G23" s="904">
        <v>303</v>
      </c>
      <c r="H23" s="904">
        <v>5.55</v>
      </c>
      <c r="I23" s="904">
        <v>3.72</v>
      </c>
      <c r="J23" s="904">
        <v>63</v>
      </c>
      <c r="K23" s="904">
        <v>5.08</v>
      </c>
      <c r="L23" s="904">
        <v>4.59</v>
      </c>
      <c r="M23" s="904">
        <v>443</v>
      </c>
      <c r="N23" s="904">
        <v>10.93</v>
      </c>
      <c r="O23" s="906">
        <v>8.48</v>
      </c>
    </row>
    <row r="24" spans="1:15" ht="45">
      <c r="A24" s="900">
        <v>3.2</v>
      </c>
      <c r="B24" s="904"/>
      <c r="C24" s="905" t="s">
        <v>1557</v>
      </c>
      <c r="D24" s="904">
        <v>22</v>
      </c>
      <c r="E24" s="904">
        <v>0.04</v>
      </c>
      <c r="F24" s="904">
        <v>0.04</v>
      </c>
      <c r="G24" s="904">
        <v>45</v>
      </c>
      <c r="H24" s="904">
        <v>1.44</v>
      </c>
      <c r="I24" s="904">
        <v>1.41</v>
      </c>
      <c r="J24" s="904">
        <v>52</v>
      </c>
      <c r="K24" s="904">
        <v>4.49</v>
      </c>
      <c r="L24" s="904">
        <v>4.3</v>
      </c>
      <c r="M24" s="904">
        <v>119</v>
      </c>
      <c r="N24" s="904">
        <v>5.96</v>
      </c>
      <c r="O24" s="904">
        <v>5.75</v>
      </c>
    </row>
    <row r="25" spans="1:15" ht="30">
      <c r="A25" s="900">
        <v>3.3</v>
      </c>
      <c r="B25" s="904"/>
      <c r="C25" s="905" t="s">
        <v>349</v>
      </c>
      <c r="D25" s="904">
        <v>1423</v>
      </c>
      <c r="E25" s="904">
        <v>1.78</v>
      </c>
      <c r="F25" s="904">
        <v>1.43</v>
      </c>
      <c r="G25" s="904">
        <v>1556</v>
      </c>
      <c r="H25" s="904">
        <v>42.17</v>
      </c>
      <c r="I25" s="904">
        <v>19.989999999999998</v>
      </c>
      <c r="J25" s="904">
        <v>1330</v>
      </c>
      <c r="K25" s="904">
        <v>92.35</v>
      </c>
      <c r="L25" s="904">
        <v>35.479999999999997</v>
      </c>
      <c r="M25" s="904">
        <v>4309</v>
      </c>
      <c r="N25" s="904">
        <v>136.30000000000001</v>
      </c>
      <c r="O25" s="904">
        <v>56.91</v>
      </c>
    </row>
    <row r="26" spans="1:15" ht="45">
      <c r="A26" s="900">
        <v>3.4</v>
      </c>
      <c r="B26" s="904"/>
      <c r="C26" s="905" t="s">
        <v>299</v>
      </c>
      <c r="D26" s="904">
        <v>0</v>
      </c>
      <c r="E26" s="904">
        <v>0</v>
      </c>
      <c r="F26" s="904">
        <v>0</v>
      </c>
      <c r="G26" s="904">
        <v>1</v>
      </c>
      <c r="H26" s="904">
        <v>0.01</v>
      </c>
      <c r="I26" s="904">
        <v>0.01</v>
      </c>
      <c r="J26" s="904">
        <v>3</v>
      </c>
      <c r="K26" s="904">
        <v>0.21</v>
      </c>
      <c r="L26" s="904">
        <v>0.21</v>
      </c>
      <c r="M26" s="904">
        <v>4</v>
      </c>
      <c r="N26" s="904">
        <v>0.22</v>
      </c>
      <c r="O26" s="904">
        <v>0.22</v>
      </c>
    </row>
    <row r="27" spans="1:15" ht="30">
      <c r="A27" s="900">
        <v>3.5</v>
      </c>
      <c r="B27" s="904"/>
      <c r="C27" s="905" t="s">
        <v>1006</v>
      </c>
      <c r="D27" s="904">
        <v>7933</v>
      </c>
      <c r="E27" s="904">
        <v>12.57</v>
      </c>
      <c r="F27" s="904">
        <v>12.57</v>
      </c>
      <c r="G27" s="904">
        <v>3</v>
      </c>
      <c r="H27" s="904">
        <v>0.15</v>
      </c>
      <c r="I27" s="904">
        <v>0.15</v>
      </c>
      <c r="J27" s="904">
        <v>3</v>
      </c>
      <c r="K27" s="904">
        <v>0.21</v>
      </c>
      <c r="L27" s="904">
        <v>0.21</v>
      </c>
      <c r="M27" s="904">
        <v>7939</v>
      </c>
      <c r="N27" s="904">
        <v>12.93</v>
      </c>
      <c r="O27" s="904">
        <v>12.93</v>
      </c>
    </row>
    <row r="28" spans="1:15" ht="45">
      <c r="A28" s="900">
        <v>3.6</v>
      </c>
      <c r="B28" s="904"/>
      <c r="C28" s="905" t="s">
        <v>356</v>
      </c>
      <c r="D28" s="904">
        <v>0</v>
      </c>
      <c r="E28" s="904">
        <v>0</v>
      </c>
      <c r="F28" s="904">
        <v>0</v>
      </c>
      <c r="G28" s="904">
        <v>1</v>
      </c>
      <c r="H28" s="904">
        <v>0.01</v>
      </c>
      <c r="I28" s="904">
        <v>0.01</v>
      </c>
      <c r="J28" s="904">
        <v>3</v>
      </c>
      <c r="K28" s="904">
        <v>0.28999999999999998</v>
      </c>
      <c r="L28" s="904">
        <v>0.28999999999999998</v>
      </c>
      <c r="M28" s="904">
        <v>4</v>
      </c>
      <c r="N28" s="904">
        <v>0.3</v>
      </c>
      <c r="O28" s="904">
        <v>0.3</v>
      </c>
    </row>
    <row r="29" spans="1:15" ht="30">
      <c r="A29" s="900">
        <v>3.7</v>
      </c>
      <c r="B29" s="904"/>
      <c r="C29" s="905" t="s">
        <v>1558</v>
      </c>
      <c r="D29" s="904">
        <v>0</v>
      </c>
      <c r="E29" s="904">
        <v>0</v>
      </c>
      <c r="F29" s="904">
        <v>0</v>
      </c>
      <c r="G29" s="904">
        <v>494</v>
      </c>
      <c r="H29" s="904">
        <v>18.190000000000001</v>
      </c>
      <c r="I29" s="904">
        <v>18.190000000000001</v>
      </c>
      <c r="J29" s="904">
        <v>362</v>
      </c>
      <c r="K29" s="904">
        <v>25.01</v>
      </c>
      <c r="L29" s="904">
        <v>25.01</v>
      </c>
      <c r="M29" s="904">
        <v>856</v>
      </c>
      <c r="N29" s="904">
        <v>43.2</v>
      </c>
      <c r="O29" s="904">
        <v>43.2</v>
      </c>
    </row>
    <row r="30" spans="1:15" ht="30">
      <c r="A30" s="900">
        <v>3.8</v>
      </c>
      <c r="B30" s="904"/>
      <c r="C30" s="905" t="s">
        <v>1559</v>
      </c>
      <c r="D30" s="904">
        <v>48663</v>
      </c>
      <c r="E30" s="904">
        <v>156.24</v>
      </c>
      <c r="F30" s="904">
        <v>156.24</v>
      </c>
      <c r="G30" s="904">
        <v>1008</v>
      </c>
      <c r="H30" s="904">
        <v>27.75</v>
      </c>
      <c r="I30" s="904">
        <v>27.75</v>
      </c>
      <c r="J30" s="904">
        <v>668</v>
      </c>
      <c r="K30" s="904">
        <v>56.09</v>
      </c>
      <c r="L30" s="904">
        <v>56.09</v>
      </c>
      <c r="M30" s="904">
        <v>50339</v>
      </c>
      <c r="N30" s="904">
        <v>240.09</v>
      </c>
      <c r="O30" s="904">
        <v>240.09</v>
      </c>
    </row>
    <row r="31" spans="1:15" ht="30">
      <c r="A31" s="900">
        <v>3.9</v>
      </c>
      <c r="B31" s="904"/>
      <c r="C31" s="905" t="s">
        <v>248</v>
      </c>
      <c r="D31" s="904">
        <v>718110</v>
      </c>
      <c r="E31" s="904">
        <v>1629.7</v>
      </c>
      <c r="F31" s="904">
        <v>1629.7</v>
      </c>
      <c r="G31" s="904">
        <v>108928</v>
      </c>
      <c r="H31" s="904">
        <v>782.24</v>
      </c>
      <c r="I31" s="904">
        <v>782.24</v>
      </c>
      <c r="J31" s="904">
        <v>1610</v>
      </c>
      <c r="K31" s="904">
        <v>82.14</v>
      </c>
      <c r="L31" s="904">
        <v>82.14</v>
      </c>
      <c r="M31" s="904">
        <v>828648</v>
      </c>
      <c r="N31" s="904">
        <v>2494.08</v>
      </c>
      <c r="O31" s="904">
        <v>2494.08</v>
      </c>
    </row>
    <row r="32" spans="1:15">
      <c r="A32" s="900">
        <v>3.1</v>
      </c>
      <c r="B32" s="904"/>
      <c r="C32" s="905" t="s">
        <v>1008</v>
      </c>
      <c r="D32" s="904">
        <v>24376</v>
      </c>
      <c r="E32" s="904">
        <v>87.38</v>
      </c>
      <c r="F32" s="904">
        <v>87.38</v>
      </c>
      <c r="G32" s="904">
        <v>21</v>
      </c>
      <c r="H32" s="904">
        <v>0.11</v>
      </c>
      <c r="I32" s="904">
        <v>0.11</v>
      </c>
      <c r="J32" s="904">
        <v>6</v>
      </c>
      <c r="K32" s="904">
        <v>0.56000000000000005</v>
      </c>
      <c r="L32" s="904">
        <v>0.56000000000000005</v>
      </c>
      <c r="M32" s="904">
        <v>24403</v>
      </c>
      <c r="N32" s="904">
        <v>88.05</v>
      </c>
      <c r="O32" s="904">
        <v>88.05</v>
      </c>
    </row>
    <row r="33" spans="1:15" ht="30">
      <c r="A33" s="900">
        <v>3.11</v>
      </c>
      <c r="B33" s="904"/>
      <c r="C33" s="905" t="s">
        <v>598</v>
      </c>
      <c r="D33" s="904">
        <v>2102</v>
      </c>
      <c r="E33" s="904">
        <v>7.02</v>
      </c>
      <c r="F33" s="904">
        <v>7.02</v>
      </c>
      <c r="G33" s="904">
        <v>2314</v>
      </c>
      <c r="H33" s="904">
        <v>50.01</v>
      </c>
      <c r="I33" s="904">
        <v>50.01</v>
      </c>
      <c r="J33" s="904">
        <v>783</v>
      </c>
      <c r="K33" s="904">
        <v>48.04</v>
      </c>
      <c r="L33" s="904">
        <v>48.04</v>
      </c>
      <c r="M33" s="904">
        <v>5199</v>
      </c>
      <c r="N33" s="904">
        <v>105.08</v>
      </c>
      <c r="O33" s="904">
        <v>105.08</v>
      </c>
    </row>
    <row r="34" spans="1:15" ht="45">
      <c r="A34" s="900">
        <v>3.12</v>
      </c>
      <c r="B34" s="904"/>
      <c r="C34" s="905" t="s">
        <v>1005</v>
      </c>
      <c r="D34" s="904">
        <v>153479</v>
      </c>
      <c r="E34" s="904">
        <v>473.78</v>
      </c>
      <c r="F34" s="904">
        <v>473.78</v>
      </c>
      <c r="G34" s="904">
        <v>0</v>
      </c>
      <c r="H34" s="904">
        <v>0</v>
      </c>
      <c r="I34" s="904">
        <v>0</v>
      </c>
      <c r="J34" s="904">
        <v>11</v>
      </c>
      <c r="K34" s="904">
        <v>0.81</v>
      </c>
      <c r="L34" s="904">
        <v>0.81</v>
      </c>
      <c r="M34" s="904">
        <v>153490</v>
      </c>
      <c r="N34" s="904">
        <v>474.59</v>
      </c>
      <c r="O34" s="904">
        <v>474.59</v>
      </c>
    </row>
    <row r="35" spans="1:15" ht="30">
      <c r="A35" s="900">
        <v>3.13</v>
      </c>
      <c r="B35" s="904"/>
      <c r="C35" s="905" t="s">
        <v>253</v>
      </c>
      <c r="D35" s="904">
        <v>10731</v>
      </c>
      <c r="E35" s="904">
        <v>38.15</v>
      </c>
      <c r="F35" s="904">
        <v>38.15</v>
      </c>
      <c r="G35" s="904">
        <v>3350</v>
      </c>
      <c r="H35" s="904">
        <v>30.65</v>
      </c>
      <c r="I35" s="904">
        <v>30.65</v>
      </c>
      <c r="J35" s="904">
        <v>1</v>
      </c>
      <c r="K35" s="904">
        <v>0.06</v>
      </c>
      <c r="L35" s="904">
        <v>0.06</v>
      </c>
      <c r="M35" s="904">
        <v>14082</v>
      </c>
      <c r="N35" s="904">
        <v>68.87</v>
      </c>
      <c r="O35" s="904">
        <v>68.87</v>
      </c>
    </row>
    <row r="36" spans="1:15" ht="45">
      <c r="A36" s="900">
        <v>3.14</v>
      </c>
      <c r="B36" s="904"/>
      <c r="C36" s="905" t="s">
        <v>1560</v>
      </c>
      <c r="D36" s="904">
        <v>56866</v>
      </c>
      <c r="E36" s="904">
        <v>222.74</v>
      </c>
      <c r="F36" s="904">
        <v>222.74</v>
      </c>
      <c r="G36" s="904">
        <v>40476</v>
      </c>
      <c r="H36" s="904">
        <v>466.81</v>
      </c>
      <c r="I36" s="904">
        <v>466.74</v>
      </c>
      <c r="J36" s="904">
        <v>527</v>
      </c>
      <c r="K36" s="904">
        <v>34.78</v>
      </c>
      <c r="L36" s="904">
        <v>34.78</v>
      </c>
      <c r="M36" s="904">
        <v>97869</v>
      </c>
      <c r="N36" s="904">
        <v>724.34</v>
      </c>
      <c r="O36" s="904">
        <v>724.27</v>
      </c>
    </row>
    <row r="37" spans="1:15" ht="45">
      <c r="A37" s="900">
        <v>3.15</v>
      </c>
      <c r="B37" s="904"/>
      <c r="C37" s="905" t="s">
        <v>990</v>
      </c>
      <c r="D37" s="904">
        <v>219</v>
      </c>
      <c r="E37" s="904">
        <v>0.57999999999999996</v>
      </c>
      <c r="F37" s="904">
        <v>0.57999999999999996</v>
      </c>
      <c r="G37" s="904">
        <v>339</v>
      </c>
      <c r="H37" s="904">
        <v>7.6</v>
      </c>
      <c r="I37" s="904">
        <v>7.6</v>
      </c>
      <c r="J37" s="904">
        <v>217</v>
      </c>
      <c r="K37" s="904">
        <v>16.850000000000001</v>
      </c>
      <c r="L37" s="904">
        <v>16.850000000000001</v>
      </c>
      <c r="M37" s="904">
        <v>775</v>
      </c>
      <c r="N37" s="904">
        <v>25.03</v>
      </c>
      <c r="O37" s="904">
        <v>25.03</v>
      </c>
    </row>
    <row r="38" spans="1:15">
      <c r="A38" s="907"/>
      <c r="B38" s="904"/>
      <c r="C38" s="904" t="s">
        <v>66</v>
      </c>
      <c r="D38" s="904">
        <v>1024001</v>
      </c>
      <c r="E38" s="904">
        <v>2630.28</v>
      </c>
      <c r="F38" s="904">
        <v>2629.8</v>
      </c>
      <c r="G38" s="904">
        <v>158839</v>
      </c>
      <c r="H38" s="904">
        <v>1432.69</v>
      </c>
      <c r="I38" s="904">
        <v>1408.58</v>
      </c>
      <c r="J38" s="904">
        <v>5639</v>
      </c>
      <c r="K38" s="904">
        <v>366.98</v>
      </c>
      <c r="L38" s="904">
        <v>309.45</v>
      </c>
      <c r="M38" s="904">
        <v>1188479</v>
      </c>
      <c r="N38" s="904">
        <v>4429.95</v>
      </c>
      <c r="O38" s="904">
        <v>4347.83</v>
      </c>
    </row>
    <row r="39" spans="1:15">
      <c r="A39" s="900">
        <v>4</v>
      </c>
      <c r="B39" s="908" t="s">
        <v>1561</v>
      </c>
      <c r="C39" s="909"/>
      <c r="D39" s="909"/>
      <c r="E39" s="909"/>
      <c r="F39" s="909"/>
      <c r="G39" s="909"/>
      <c r="H39" s="909"/>
      <c r="I39" s="909"/>
      <c r="J39" s="909"/>
      <c r="K39" s="909"/>
      <c r="L39" s="909"/>
      <c r="M39" s="909"/>
      <c r="N39" s="910"/>
      <c r="O39" s="884"/>
    </row>
    <row r="40" spans="1:15" ht="60">
      <c r="A40" s="900">
        <v>4.0999999999999996</v>
      </c>
      <c r="B40" s="904"/>
      <c r="C40" s="905" t="s">
        <v>261</v>
      </c>
      <c r="D40" s="904">
        <v>13230</v>
      </c>
      <c r="E40" s="904">
        <v>41.23</v>
      </c>
      <c r="F40" s="904">
        <v>41.23</v>
      </c>
      <c r="G40" s="904">
        <v>35556</v>
      </c>
      <c r="H40" s="904">
        <v>734.61</v>
      </c>
      <c r="I40" s="904">
        <v>734.61</v>
      </c>
      <c r="J40" s="904">
        <v>2130</v>
      </c>
      <c r="K40" s="904">
        <v>165.63</v>
      </c>
      <c r="L40" s="904">
        <v>165.63</v>
      </c>
      <c r="M40" s="904">
        <v>50916</v>
      </c>
      <c r="N40" s="904">
        <v>941.48</v>
      </c>
      <c r="O40" s="906">
        <v>941.48</v>
      </c>
    </row>
    <row r="41" spans="1:15" ht="45">
      <c r="A41" s="900">
        <v>4.2</v>
      </c>
      <c r="B41" s="904"/>
      <c r="C41" s="905" t="s">
        <v>835</v>
      </c>
      <c r="D41" s="904">
        <v>30806</v>
      </c>
      <c r="E41" s="904">
        <v>138.76</v>
      </c>
      <c r="F41" s="904">
        <v>138.07</v>
      </c>
      <c r="G41" s="904">
        <v>45446</v>
      </c>
      <c r="H41" s="904">
        <v>2017.5</v>
      </c>
      <c r="I41" s="904">
        <v>1989.26</v>
      </c>
      <c r="J41" s="904">
        <v>11507</v>
      </c>
      <c r="K41" s="904">
        <v>163.98</v>
      </c>
      <c r="L41" s="904">
        <v>157.93</v>
      </c>
      <c r="M41" s="904">
        <v>87759</v>
      </c>
      <c r="N41" s="904">
        <v>2320.2399999999998</v>
      </c>
      <c r="O41" s="904">
        <v>2285.25</v>
      </c>
    </row>
    <row r="42" spans="1:15">
      <c r="A42" s="907"/>
      <c r="B42" s="904"/>
      <c r="C42" s="904" t="s">
        <v>66</v>
      </c>
      <c r="D42" s="904">
        <v>44036</v>
      </c>
      <c r="E42" s="904">
        <v>180</v>
      </c>
      <c r="F42" s="904">
        <v>179.3</v>
      </c>
      <c r="G42" s="904">
        <v>81002</v>
      </c>
      <c r="H42" s="904">
        <v>2752.11</v>
      </c>
      <c r="I42" s="904">
        <v>2723.87</v>
      </c>
      <c r="J42" s="904">
        <v>13637</v>
      </c>
      <c r="K42" s="904">
        <v>329.61</v>
      </c>
      <c r="L42" s="904">
        <v>323.56</v>
      </c>
      <c r="M42" s="904">
        <v>138675</v>
      </c>
      <c r="N42" s="904">
        <v>3261.72</v>
      </c>
      <c r="O42" s="904">
        <v>3226.73</v>
      </c>
    </row>
    <row r="43" spans="1:15">
      <c r="A43" s="900">
        <v>5</v>
      </c>
      <c r="B43" s="908" t="s">
        <v>1562</v>
      </c>
      <c r="C43" s="909"/>
      <c r="D43" s="909"/>
      <c r="E43" s="909"/>
      <c r="F43" s="909"/>
      <c r="G43" s="909"/>
      <c r="H43" s="909"/>
      <c r="I43" s="909"/>
      <c r="J43" s="909"/>
      <c r="K43" s="909"/>
      <c r="L43" s="909"/>
      <c r="M43" s="909"/>
      <c r="N43" s="910"/>
      <c r="O43" s="884"/>
    </row>
    <row r="44" spans="1:15" ht="45">
      <c r="A44" s="900">
        <v>5.0999999999999996</v>
      </c>
      <c r="B44" s="904"/>
      <c r="C44" s="905" t="s">
        <v>1563</v>
      </c>
      <c r="D44" s="904">
        <v>14890</v>
      </c>
      <c r="E44" s="904">
        <v>56.14</v>
      </c>
      <c r="F44" s="904">
        <v>56.14</v>
      </c>
      <c r="G44" s="904">
        <v>2621</v>
      </c>
      <c r="H44" s="904">
        <v>15.64</v>
      </c>
      <c r="I44" s="904">
        <v>15.64</v>
      </c>
      <c r="J44" s="904">
        <v>0</v>
      </c>
      <c r="K44" s="904">
        <v>0</v>
      </c>
      <c r="L44" s="904">
        <v>0</v>
      </c>
      <c r="M44" s="904">
        <v>17511</v>
      </c>
      <c r="N44" s="904">
        <v>71.78</v>
      </c>
      <c r="O44" s="906">
        <v>71.78</v>
      </c>
    </row>
    <row r="45" spans="1:15" ht="60">
      <c r="A45" s="900">
        <v>5.2</v>
      </c>
      <c r="B45" s="904"/>
      <c r="C45" s="905" t="s">
        <v>1564</v>
      </c>
      <c r="D45" s="904">
        <v>172343</v>
      </c>
      <c r="E45" s="904">
        <v>582.53</v>
      </c>
      <c r="F45" s="904">
        <v>582.53</v>
      </c>
      <c r="G45" s="904">
        <v>21184</v>
      </c>
      <c r="H45" s="904">
        <v>198.79</v>
      </c>
      <c r="I45" s="904">
        <v>198.79</v>
      </c>
      <c r="J45" s="904">
        <v>94</v>
      </c>
      <c r="K45" s="904">
        <v>6.52</v>
      </c>
      <c r="L45" s="904">
        <v>6.52</v>
      </c>
      <c r="M45" s="904">
        <v>193621</v>
      </c>
      <c r="N45" s="904">
        <v>787.83</v>
      </c>
      <c r="O45" s="904">
        <v>787.83</v>
      </c>
    </row>
    <row r="46" spans="1:15" ht="90">
      <c r="A46" s="900">
        <v>5.3</v>
      </c>
      <c r="B46" s="904"/>
      <c r="C46" s="905" t="s">
        <v>1565</v>
      </c>
      <c r="D46" s="904">
        <v>250242</v>
      </c>
      <c r="E46" s="904">
        <v>686.97</v>
      </c>
      <c r="F46" s="904">
        <v>686.97</v>
      </c>
      <c r="G46" s="904">
        <v>198076</v>
      </c>
      <c r="H46" s="904">
        <v>1620.22</v>
      </c>
      <c r="I46" s="904">
        <v>1620.22</v>
      </c>
      <c r="J46" s="904">
        <v>0</v>
      </c>
      <c r="K46" s="904">
        <v>0</v>
      </c>
      <c r="L46" s="904">
        <v>0</v>
      </c>
      <c r="M46" s="904">
        <v>448318</v>
      </c>
      <c r="N46" s="904">
        <v>2307.19</v>
      </c>
      <c r="O46" s="904">
        <v>2307.19</v>
      </c>
    </row>
    <row r="47" spans="1:15" ht="60">
      <c r="A47" s="900">
        <v>5.4</v>
      </c>
      <c r="B47" s="904"/>
      <c r="C47" s="905" t="s">
        <v>1566</v>
      </c>
      <c r="D47" s="904">
        <v>12797</v>
      </c>
      <c r="E47" s="904">
        <v>56.23</v>
      </c>
      <c r="F47" s="904">
        <v>56.23</v>
      </c>
      <c r="G47" s="904">
        <v>0</v>
      </c>
      <c r="H47" s="904">
        <v>0</v>
      </c>
      <c r="I47" s="904">
        <v>0</v>
      </c>
      <c r="J47" s="904">
        <v>0</v>
      </c>
      <c r="K47" s="904">
        <v>0</v>
      </c>
      <c r="L47" s="904">
        <v>0</v>
      </c>
      <c r="M47" s="904">
        <v>12797</v>
      </c>
      <c r="N47" s="904">
        <v>56.23</v>
      </c>
      <c r="O47" s="904">
        <v>56.23</v>
      </c>
    </row>
    <row r="48" spans="1:15" ht="90">
      <c r="A48" s="900">
        <v>5.5</v>
      </c>
      <c r="B48" s="904"/>
      <c r="C48" s="905" t="s">
        <v>1567</v>
      </c>
      <c r="D48" s="904">
        <v>57623</v>
      </c>
      <c r="E48" s="904">
        <v>182.32</v>
      </c>
      <c r="F48" s="904">
        <v>182.32</v>
      </c>
      <c r="G48" s="904">
        <v>1972</v>
      </c>
      <c r="H48" s="904">
        <v>13.16</v>
      </c>
      <c r="I48" s="904">
        <v>13.16</v>
      </c>
      <c r="J48" s="904">
        <v>0</v>
      </c>
      <c r="K48" s="904">
        <v>0</v>
      </c>
      <c r="L48" s="904">
        <v>0</v>
      </c>
      <c r="M48" s="904">
        <v>59595</v>
      </c>
      <c r="N48" s="904">
        <v>195.48</v>
      </c>
      <c r="O48" s="904">
        <v>195.48</v>
      </c>
    </row>
    <row r="49" spans="1:15" ht="90">
      <c r="A49" s="900">
        <v>5.6</v>
      </c>
      <c r="B49" s="904"/>
      <c r="C49" s="905" t="s">
        <v>1568</v>
      </c>
      <c r="D49" s="904">
        <v>9936</v>
      </c>
      <c r="E49" s="904">
        <v>32.369999999999997</v>
      </c>
      <c r="F49" s="904">
        <v>32.369999999999997</v>
      </c>
      <c r="G49" s="904">
        <v>1545</v>
      </c>
      <c r="H49" s="904">
        <v>8.99</v>
      </c>
      <c r="I49" s="904">
        <v>8.99</v>
      </c>
      <c r="J49" s="904">
        <v>0</v>
      </c>
      <c r="K49" s="904">
        <v>0</v>
      </c>
      <c r="L49" s="904">
        <v>0</v>
      </c>
      <c r="M49" s="904">
        <v>11481</v>
      </c>
      <c r="N49" s="904">
        <v>41.36</v>
      </c>
      <c r="O49" s="904">
        <v>41.36</v>
      </c>
    </row>
    <row r="50" spans="1:15" ht="75">
      <c r="A50" s="900">
        <v>5.7</v>
      </c>
      <c r="B50" s="904"/>
      <c r="C50" s="905" t="s">
        <v>1569</v>
      </c>
      <c r="D50" s="904">
        <v>9188</v>
      </c>
      <c r="E50" s="904">
        <v>32.11</v>
      </c>
      <c r="F50" s="904">
        <v>32.11</v>
      </c>
      <c r="G50" s="904">
        <v>0</v>
      </c>
      <c r="H50" s="904">
        <v>0</v>
      </c>
      <c r="I50" s="904">
        <v>0</v>
      </c>
      <c r="J50" s="904">
        <v>0</v>
      </c>
      <c r="K50" s="904">
        <v>0</v>
      </c>
      <c r="L50" s="904">
        <v>0</v>
      </c>
      <c r="M50" s="904">
        <v>9188</v>
      </c>
      <c r="N50" s="904">
        <v>32.11</v>
      </c>
      <c r="O50" s="904">
        <v>32.11</v>
      </c>
    </row>
    <row r="51" spans="1:15" ht="75">
      <c r="A51" s="900">
        <v>5.8</v>
      </c>
      <c r="B51" s="904"/>
      <c r="C51" s="905" t="s">
        <v>1570</v>
      </c>
      <c r="D51" s="904">
        <v>53454</v>
      </c>
      <c r="E51" s="904">
        <v>122.09</v>
      </c>
      <c r="F51" s="904">
        <v>122.09</v>
      </c>
      <c r="G51" s="904">
        <v>0</v>
      </c>
      <c r="H51" s="904">
        <v>0</v>
      </c>
      <c r="I51" s="904">
        <v>0</v>
      </c>
      <c r="J51" s="904">
        <v>0</v>
      </c>
      <c r="K51" s="904">
        <v>0</v>
      </c>
      <c r="L51" s="904">
        <v>0</v>
      </c>
      <c r="M51" s="904">
        <v>53454</v>
      </c>
      <c r="N51" s="904">
        <v>122.09</v>
      </c>
      <c r="O51" s="904">
        <v>122.09</v>
      </c>
    </row>
    <row r="52" spans="1:15" ht="60">
      <c r="A52" s="900">
        <v>5.9</v>
      </c>
      <c r="B52" s="904"/>
      <c r="C52" s="905" t="s">
        <v>1571</v>
      </c>
      <c r="D52" s="904">
        <v>14057</v>
      </c>
      <c r="E52" s="904">
        <v>51.94</v>
      </c>
      <c r="F52" s="904">
        <v>51.94</v>
      </c>
      <c r="G52" s="904">
        <v>0</v>
      </c>
      <c r="H52" s="904">
        <v>0</v>
      </c>
      <c r="I52" s="904">
        <v>0</v>
      </c>
      <c r="J52" s="904">
        <v>0</v>
      </c>
      <c r="K52" s="904">
        <v>0</v>
      </c>
      <c r="L52" s="904">
        <v>0</v>
      </c>
      <c r="M52" s="904">
        <v>14057</v>
      </c>
      <c r="N52" s="904">
        <v>51.94</v>
      </c>
      <c r="O52" s="904">
        <v>51.94</v>
      </c>
    </row>
    <row r="53" spans="1:15">
      <c r="A53" s="907"/>
      <c r="B53" s="904"/>
      <c r="C53" s="904" t="s">
        <v>66</v>
      </c>
      <c r="D53" s="904">
        <v>594530</v>
      </c>
      <c r="E53" s="904">
        <v>1802.7</v>
      </c>
      <c r="F53" s="904">
        <v>1802.7</v>
      </c>
      <c r="G53" s="904">
        <v>225398</v>
      </c>
      <c r="H53" s="904">
        <v>1856.8</v>
      </c>
      <c r="I53" s="904">
        <v>1856.8</v>
      </c>
      <c r="J53" s="904">
        <v>94</v>
      </c>
      <c r="K53" s="904">
        <v>6.52</v>
      </c>
      <c r="L53" s="904">
        <v>6.52</v>
      </c>
      <c r="M53" s="904">
        <v>820022</v>
      </c>
      <c r="N53" s="904">
        <v>3666.01</v>
      </c>
      <c r="O53" s="904">
        <v>3666.01</v>
      </c>
    </row>
    <row r="54" spans="1:15">
      <c r="A54" s="900">
        <v>6</v>
      </c>
      <c r="B54" s="908" t="s">
        <v>1572</v>
      </c>
      <c r="C54" s="909"/>
      <c r="D54" s="909"/>
      <c r="E54" s="909"/>
      <c r="F54" s="909"/>
      <c r="G54" s="909"/>
      <c r="H54" s="909"/>
      <c r="I54" s="909"/>
      <c r="J54" s="909"/>
      <c r="K54" s="909"/>
      <c r="L54" s="909"/>
      <c r="M54" s="909"/>
      <c r="N54" s="910"/>
      <c r="O54" s="884"/>
    </row>
    <row r="55" spans="1:15" ht="45">
      <c r="A55" s="900">
        <v>6.1</v>
      </c>
      <c r="B55" s="904"/>
      <c r="C55" s="905" t="s">
        <v>1573</v>
      </c>
      <c r="D55" s="904">
        <v>7</v>
      </c>
      <c r="E55" s="904">
        <v>0.03</v>
      </c>
      <c r="F55" s="904">
        <v>0.03</v>
      </c>
      <c r="G55" s="904">
        <v>127</v>
      </c>
      <c r="H55" s="904">
        <v>2.85</v>
      </c>
      <c r="I55" s="904">
        <v>2.85</v>
      </c>
      <c r="J55" s="904">
        <v>10</v>
      </c>
      <c r="K55" s="904">
        <v>0.69</v>
      </c>
      <c r="L55" s="904">
        <v>0.69</v>
      </c>
      <c r="M55" s="904">
        <v>144</v>
      </c>
      <c r="N55" s="904">
        <v>3.57</v>
      </c>
      <c r="O55" s="906">
        <v>3.57</v>
      </c>
    </row>
    <row r="56" spans="1:15">
      <c r="A56" s="900">
        <v>6.2</v>
      </c>
      <c r="B56" s="904"/>
      <c r="C56" s="905" t="s">
        <v>1574</v>
      </c>
      <c r="D56" s="904">
        <v>0</v>
      </c>
      <c r="E56" s="904">
        <v>0</v>
      </c>
      <c r="F56" s="904">
        <v>0</v>
      </c>
      <c r="G56" s="904">
        <v>0</v>
      </c>
      <c r="H56" s="904">
        <v>0</v>
      </c>
      <c r="I56" s="904">
        <v>0</v>
      </c>
      <c r="J56" s="904">
        <v>0</v>
      </c>
      <c r="K56" s="904">
        <v>0</v>
      </c>
      <c r="L56" s="904">
        <v>0</v>
      </c>
      <c r="M56" s="904">
        <v>0</v>
      </c>
      <c r="N56" s="904">
        <v>0</v>
      </c>
      <c r="O56" s="904">
        <v>0</v>
      </c>
    </row>
    <row r="57" spans="1:15">
      <c r="A57" s="907"/>
      <c r="B57" s="904"/>
      <c r="C57" s="904" t="s">
        <v>66</v>
      </c>
      <c r="D57" s="904">
        <v>7</v>
      </c>
      <c r="E57" s="904">
        <v>0.03</v>
      </c>
      <c r="F57" s="904">
        <v>0.03</v>
      </c>
      <c r="G57" s="904">
        <v>127</v>
      </c>
      <c r="H57" s="904">
        <v>2.85</v>
      </c>
      <c r="I57" s="904">
        <v>2.85</v>
      </c>
      <c r="J57" s="904">
        <v>10</v>
      </c>
      <c r="K57" s="904">
        <v>0.69</v>
      </c>
      <c r="L57" s="904">
        <v>0.69</v>
      </c>
      <c r="M57" s="904">
        <v>144</v>
      </c>
      <c r="N57" s="904">
        <v>3.57</v>
      </c>
      <c r="O57" s="904">
        <v>3.57</v>
      </c>
    </row>
    <row r="58" spans="1:15">
      <c r="A58" s="900">
        <v>7</v>
      </c>
      <c r="B58" s="908" t="s">
        <v>1575</v>
      </c>
      <c r="C58" s="909"/>
      <c r="D58" s="909"/>
      <c r="E58" s="909"/>
      <c r="F58" s="909"/>
      <c r="G58" s="909"/>
      <c r="H58" s="909"/>
      <c r="I58" s="909"/>
      <c r="J58" s="909"/>
      <c r="K58" s="909"/>
      <c r="L58" s="909"/>
      <c r="M58" s="909"/>
      <c r="N58" s="910"/>
      <c r="O58" s="884"/>
    </row>
    <row r="59" spans="1:15" ht="75">
      <c r="A59" s="900">
        <v>7.1</v>
      </c>
      <c r="B59" s="904"/>
      <c r="C59" s="905" t="s">
        <v>1576</v>
      </c>
      <c r="D59" s="904">
        <v>46565</v>
      </c>
      <c r="E59" s="904">
        <v>143.85</v>
      </c>
      <c r="F59" s="904">
        <v>143.85</v>
      </c>
      <c r="G59" s="904">
        <v>2287</v>
      </c>
      <c r="H59" s="904">
        <v>18.04</v>
      </c>
      <c r="I59" s="904">
        <v>17.760000000000002</v>
      </c>
      <c r="J59" s="904">
        <v>27</v>
      </c>
      <c r="K59" s="904">
        <v>2.09</v>
      </c>
      <c r="L59" s="904">
        <v>1.38</v>
      </c>
      <c r="M59" s="904">
        <v>48879</v>
      </c>
      <c r="N59" s="904">
        <v>163.98</v>
      </c>
      <c r="O59" s="906">
        <v>162.97999999999999</v>
      </c>
    </row>
    <row r="60" spans="1:15" ht="60">
      <c r="A60" s="900">
        <v>7.2</v>
      </c>
      <c r="B60" s="904"/>
      <c r="C60" s="905" t="s">
        <v>280</v>
      </c>
      <c r="D60" s="904">
        <v>98002</v>
      </c>
      <c r="E60" s="904">
        <v>189.29</v>
      </c>
      <c r="F60" s="904">
        <v>189.29</v>
      </c>
      <c r="G60" s="904">
        <v>0</v>
      </c>
      <c r="H60" s="904">
        <v>0</v>
      </c>
      <c r="I60" s="904">
        <v>0</v>
      </c>
      <c r="J60" s="904">
        <v>0</v>
      </c>
      <c r="K60" s="904">
        <v>0</v>
      </c>
      <c r="L60" s="904">
        <v>0</v>
      </c>
      <c r="M60" s="904">
        <v>98002</v>
      </c>
      <c r="N60" s="904">
        <v>189.29</v>
      </c>
      <c r="O60" s="904">
        <v>189.29</v>
      </c>
    </row>
    <row r="61" spans="1:15" ht="60">
      <c r="A61" s="900">
        <v>7.3</v>
      </c>
      <c r="B61" s="904"/>
      <c r="C61" s="905" t="s">
        <v>363</v>
      </c>
      <c r="D61" s="904">
        <v>78654</v>
      </c>
      <c r="E61" s="904">
        <v>271.44</v>
      </c>
      <c r="F61" s="904">
        <v>271.44</v>
      </c>
      <c r="G61" s="904">
        <v>50544</v>
      </c>
      <c r="H61" s="904">
        <v>359.5</v>
      </c>
      <c r="I61" s="904">
        <v>359.5</v>
      </c>
      <c r="J61" s="904">
        <v>0</v>
      </c>
      <c r="K61" s="904">
        <v>0</v>
      </c>
      <c r="L61" s="904">
        <v>0</v>
      </c>
      <c r="M61" s="904">
        <v>129198</v>
      </c>
      <c r="N61" s="904">
        <v>630.92999999999995</v>
      </c>
      <c r="O61" s="904">
        <v>630.92999999999995</v>
      </c>
    </row>
    <row r="62" spans="1:15" ht="75">
      <c r="A62" s="900">
        <v>7.4</v>
      </c>
      <c r="B62" s="904"/>
      <c r="C62" s="905" t="s">
        <v>1577</v>
      </c>
      <c r="D62" s="904">
        <v>8</v>
      </c>
      <c r="E62" s="904">
        <v>0.03</v>
      </c>
      <c r="F62" s="904">
        <v>0.03</v>
      </c>
      <c r="G62" s="904">
        <v>109</v>
      </c>
      <c r="H62" s="904">
        <v>1.61</v>
      </c>
      <c r="I62" s="904">
        <v>1.61</v>
      </c>
      <c r="J62" s="904">
        <v>0</v>
      </c>
      <c r="K62" s="904">
        <v>0</v>
      </c>
      <c r="L62" s="904">
        <v>0</v>
      </c>
      <c r="M62" s="904">
        <v>117</v>
      </c>
      <c r="N62" s="904">
        <v>1.64</v>
      </c>
      <c r="O62" s="904">
        <v>1.64</v>
      </c>
    </row>
    <row r="63" spans="1:15" ht="60">
      <c r="A63" s="900">
        <v>7.5</v>
      </c>
      <c r="B63" s="904"/>
      <c r="C63" s="905" t="s">
        <v>274</v>
      </c>
      <c r="D63" s="904">
        <v>34600</v>
      </c>
      <c r="E63" s="904">
        <v>103.83</v>
      </c>
      <c r="F63" s="904">
        <v>103.83</v>
      </c>
      <c r="G63" s="904">
        <v>0</v>
      </c>
      <c r="H63" s="904">
        <v>0</v>
      </c>
      <c r="I63" s="904">
        <v>0</v>
      </c>
      <c r="J63" s="904">
        <v>0</v>
      </c>
      <c r="K63" s="904">
        <v>0</v>
      </c>
      <c r="L63" s="904">
        <v>0</v>
      </c>
      <c r="M63" s="904">
        <v>34600</v>
      </c>
      <c r="N63" s="904">
        <v>103.83</v>
      </c>
      <c r="O63" s="904">
        <v>103.83</v>
      </c>
    </row>
    <row r="64" spans="1:15" ht="60">
      <c r="A64" s="900">
        <v>7.6</v>
      </c>
      <c r="B64" s="904"/>
      <c r="C64" s="905" t="s">
        <v>277</v>
      </c>
      <c r="D64" s="904">
        <v>24543</v>
      </c>
      <c r="E64" s="904">
        <v>106.35</v>
      </c>
      <c r="F64" s="904">
        <v>106.35</v>
      </c>
      <c r="G64" s="904">
        <v>1689</v>
      </c>
      <c r="H64" s="904">
        <v>10.75</v>
      </c>
      <c r="I64" s="904">
        <v>10.75</v>
      </c>
      <c r="J64" s="904">
        <v>4</v>
      </c>
      <c r="K64" s="904">
        <v>0.28000000000000003</v>
      </c>
      <c r="L64" s="904">
        <v>0.28000000000000003</v>
      </c>
      <c r="M64" s="904">
        <v>26236</v>
      </c>
      <c r="N64" s="904">
        <v>117.38</v>
      </c>
      <c r="O64" s="904">
        <v>117.38</v>
      </c>
    </row>
    <row r="65" spans="1:15">
      <c r="A65" s="907"/>
      <c r="B65" s="904"/>
      <c r="C65" s="904" t="s">
        <v>66</v>
      </c>
      <c r="D65" s="904">
        <v>282372</v>
      </c>
      <c r="E65" s="904">
        <v>814.79</v>
      </c>
      <c r="F65" s="904">
        <v>814.79</v>
      </c>
      <c r="G65" s="904">
        <v>54629</v>
      </c>
      <c r="H65" s="904">
        <v>389.89</v>
      </c>
      <c r="I65" s="904">
        <v>389.61</v>
      </c>
      <c r="J65" s="904">
        <v>31</v>
      </c>
      <c r="K65" s="904">
        <v>2.37</v>
      </c>
      <c r="L65" s="904">
        <v>1.66</v>
      </c>
      <c r="M65" s="904">
        <v>337032</v>
      </c>
      <c r="N65" s="904">
        <v>1207.05</v>
      </c>
      <c r="O65" s="904">
        <v>1206.06</v>
      </c>
    </row>
    <row r="66" spans="1:15" ht="30">
      <c r="A66" s="911"/>
      <c r="B66" s="912"/>
      <c r="C66" s="912" t="s">
        <v>60</v>
      </c>
      <c r="D66" s="912">
        <v>2088397</v>
      </c>
      <c r="E66" s="912">
        <v>5754.7</v>
      </c>
      <c r="F66" s="912">
        <v>5744.78</v>
      </c>
      <c r="G66" s="912">
        <v>600894</v>
      </c>
      <c r="H66" s="912">
        <v>8067.77</v>
      </c>
      <c r="I66" s="912">
        <v>7946.4</v>
      </c>
      <c r="J66" s="912">
        <v>44972</v>
      </c>
      <c r="K66" s="912">
        <v>2768.44</v>
      </c>
      <c r="L66" s="912">
        <v>2594.7800000000002</v>
      </c>
      <c r="M66" s="912">
        <v>2734263</v>
      </c>
      <c r="N66" s="912">
        <v>16590.900000000001</v>
      </c>
      <c r="O66" s="912">
        <v>16285.95</v>
      </c>
    </row>
    <row r="69" spans="1:15">
      <c r="A69" s="411" t="s">
        <v>1578</v>
      </c>
      <c r="B69" s="411"/>
      <c r="C69" s="411"/>
      <c r="D69" s="411"/>
      <c r="E69" s="411"/>
      <c r="F69" s="411"/>
      <c r="G69" s="411"/>
      <c r="H69" s="411"/>
      <c r="I69" s="411"/>
      <c r="J69" s="411"/>
      <c r="K69" s="411"/>
      <c r="L69" s="411"/>
      <c r="M69" s="411"/>
      <c r="N69" s="411"/>
      <c r="O69" s="411"/>
    </row>
    <row r="70" spans="1:15">
      <c r="A70" s="913" t="s">
        <v>1544</v>
      </c>
      <c r="B70" s="913"/>
      <c r="C70" s="913"/>
      <c r="D70" s="913"/>
      <c r="E70" s="913"/>
      <c r="F70" s="913"/>
      <c r="G70" s="913"/>
      <c r="H70" s="913"/>
      <c r="I70" s="913"/>
      <c r="J70" s="913"/>
      <c r="K70" s="913"/>
      <c r="L70" s="913"/>
      <c r="M70" s="913"/>
      <c r="N70" s="913"/>
      <c r="O70" s="913"/>
    </row>
    <row r="71" spans="1:15">
      <c r="A71" s="316" t="s">
        <v>1545</v>
      </c>
      <c r="B71" s="316" t="s">
        <v>1579</v>
      </c>
      <c r="C71" s="316" t="s">
        <v>1547</v>
      </c>
      <c r="D71" s="316"/>
      <c r="E71" s="316"/>
      <c r="F71" s="316" t="s">
        <v>1548</v>
      </c>
      <c r="G71" s="316"/>
      <c r="H71" s="316"/>
      <c r="I71" s="316" t="s">
        <v>1549</v>
      </c>
      <c r="J71" s="316"/>
      <c r="K71" s="316"/>
      <c r="L71" s="316" t="s">
        <v>66</v>
      </c>
      <c r="M71" s="316"/>
      <c r="N71" s="316"/>
      <c r="O71" s="316"/>
    </row>
    <row r="72" spans="1:15">
      <c r="A72" s="316"/>
      <c r="B72" s="316"/>
      <c r="C72" s="316" t="s">
        <v>1531</v>
      </c>
      <c r="D72" s="316" t="s">
        <v>1532</v>
      </c>
      <c r="E72" s="316" t="s">
        <v>1533</v>
      </c>
      <c r="F72" s="316" t="s">
        <v>1531</v>
      </c>
      <c r="G72" s="316" t="s">
        <v>1532</v>
      </c>
      <c r="H72" s="316" t="s">
        <v>1533</v>
      </c>
      <c r="I72" s="316" t="s">
        <v>1531</v>
      </c>
      <c r="J72" s="316" t="s">
        <v>1532</v>
      </c>
      <c r="K72" s="316" t="s">
        <v>1533</v>
      </c>
      <c r="L72" s="316" t="s">
        <v>1531</v>
      </c>
      <c r="M72" s="316" t="s">
        <v>1532</v>
      </c>
      <c r="N72" s="316" t="s">
        <v>1533</v>
      </c>
      <c r="O72" s="316"/>
    </row>
    <row r="73" spans="1:15">
      <c r="A73" s="102">
        <v>1.1000000000000001</v>
      </c>
      <c r="B73" s="102" t="s">
        <v>1209</v>
      </c>
      <c r="C73" s="102">
        <v>174439</v>
      </c>
      <c r="D73" s="102">
        <v>457.23</v>
      </c>
      <c r="E73" s="102">
        <v>455.97</v>
      </c>
      <c r="F73" s="102">
        <v>50767</v>
      </c>
      <c r="G73" s="102">
        <v>572.66</v>
      </c>
      <c r="H73" s="102">
        <v>567.19000000000005</v>
      </c>
      <c r="I73" s="102">
        <v>7421</v>
      </c>
      <c r="J73" s="102">
        <v>576.1</v>
      </c>
      <c r="K73" s="102">
        <v>552.78</v>
      </c>
      <c r="L73" s="102">
        <v>232627</v>
      </c>
      <c r="M73" s="102">
        <v>1605.99</v>
      </c>
      <c r="N73" s="102">
        <v>1575.94</v>
      </c>
      <c r="O73" s="102"/>
    </row>
    <row r="74" spans="1:15">
      <c r="A74" s="102">
        <v>1.2</v>
      </c>
      <c r="B74" s="102" t="s">
        <v>1580</v>
      </c>
      <c r="C74" s="102">
        <v>156295</v>
      </c>
      <c r="D74" s="102">
        <v>418.68</v>
      </c>
      <c r="E74" s="102">
        <v>416.5</v>
      </c>
      <c r="F74" s="102">
        <v>53035</v>
      </c>
      <c r="G74" s="102">
        <v>715.04</v>
      </c>
      <c r="H74" s="102">
        <v>695.11</v>
      </c>
      <c r="I74" s="102">
        <v>5339</v>
      </c>
      <c r="J74" s="102">
        <v>408.26</v>
      </c>
      <c r="K74" s="102">
        <v>377.66</v>
      </c>
      <c r="L74" s="102">
        <v>214669</v>
      </c>
      <c r="M74" s="102">
        <v>1541.98</v>
      </c>
      <c r="N74" s="102">
        <v>1489.27</v>
      </c>
      <c r="O74" s="102"/>
    </row>
    <row r="75" spans="1:15">
      <c r="A75" s="102">
        <v>1.3</v>
      </c>
      <c r="B75" s="102" t="s">
        <v>1041</v>
      </c>
      <c r="C75" s="102">
        <v>204649</v>
      </c>
      <c r="D75" s="102">
        <v>567</v>
      </c>
      <c r="E75" s="102">
        <v>566.61</v>
      </c>
      <c r="F75" s="102">
        <v>48154</v>
      </c>
      <c r="G75" s="102">
        <v>614.32000000000005</v>
      </c>
      <c r="H75" s="102">
        <v>607.32000000000005</v>
      </c>
      <c r="I75" s="102">
        <v>2170</v>
      </c>
      <c r="J75" s="102">
        <v>105.57</v>
      </c>
      <c r="K75" s="102">
        <v>96.47</v>
      </c>
      <c r="L75" s="102">
        <v>254973</v>
      </c>
      <c r="M75" s="102">
        <v>1286.9000000000001</v>
      </c>
      <c r="N75" s="102">
        <v>1270.4000000000001</v>
      </c>
      <c r="O75" s="102"/>
    </row>
    <row r="76" spans="1:15">
      <c r="A76" s="102">
        <v>1.4</v>
      </c>
      <c r="B76" s="102" t="s">
        <v>1045</v>
      </c>
      <c r="C76" s="102">
        <v>122390</v>
      </c>
      <c r="D76" s="102">
        <v>353.71</v>
      </c>
      <c r="E76" s="102">
        <v>353.58</v>
      </c>
      <c r="F76" s="102">
        <v>36970</v>
      </c>
      <c r="G76" s="102">
        <v>460.66</v>
      </c>
      <c r="H76" s="102">
        <v>457.45</v>
      </c>
      <c r="I76" s="102">
        <v>1128</v>
      </c>
      <c r="J76" s="102">
        <v>61.7</v>
      </c>
      <c r="K76" s="102">
        <v>58.37</v>
      </c>
      <c r="L76" s="102">
        <v>160488</v>
      </c>
      <c r="M76" s="102">
        <v>876.08</v>
      </c>
      <c r="N76" s="102">
        <v>869.4</v>
      </c>
      <c r="O76" s="102"/>
    </row>
    <row r="77" spans="1:15">
      <c r="A77" s="102">
        <v>1.5</v>
      </c>
      <c r="B77" s="102" t="s">
        <v>1278</v>
      </c>
      <c r="C77" s="102">
        <v>56873</v>
      </c>
      <c r="D77" s="102">
        <v>222.77</v>
      </c>
      <c r="E77" s="102">
        <v>222.77</v>
      </c>
      <c r="F77" s="102">
        <v>40603</v>
      </c>
      <c r="G77" s="102">
        <v>469.66</v>
      </c>
      <c r="H77" s="102">
        <v>469.59</v>
      </c>
      <c r="I77" s="102">
        <v>537</v>
      </c>
      <c r="J77" s="102">
        <v>35.47</v>
      </c>
      <c r="K77" s="102">
        <v>35.47</v>
      </c>
      <c r="L77" s="102">
        <v>98013</v>
      </c>
      <c r="M77" s="102">
        <v>727.91</v>
      </c>
      <c r="N77" s="102">
        <v>727.84</v>
      </c>
      <c r="O77" s="102"/>
    </row>
    <row r="78" spans="1:15">
      <c r="A78" s="102">
        <v>1.6</v>
      </c>
      <c r="B78" s="102" t="s">
        <v>1040</v>
      </c>
      <c r="C78" s="102">
        <v>106153</v>
      </c>
      <c r="D78" s="102">
        <v>304.58</v>
      </c>
      <c r="E78" s="102">
        <v>304.41000000000003</v>
      </c>
      <c r="F78" s="102">
        <v>25587</v>
      </c>
      <c r="G78" s="102">
        <v>302.23</v>
      </c>
      <c r="H78" s="102">
        <v>294.35000000000002</v>
      </c>
      <c r="I78" s="102">
        <v>756</v>
      </c>
      <c r="J78" s="102">
        <v>36.75</v>
      </c>
      <c r="K78" s="102">
        <v>34.42</v>
      </c>
      <c r="L78" s="102">
        <v>132496</v>
      </c>
      <c r="M78" s="102">
        <v>643.55999999999995</v>
      </c>
      <c r="N78" s="102">
        <v>633.17999999999995</v>
      </c>
      <c r="O78" s="102"/>
    </row>
    <row r="79" spans="1:15">
      <c r="A79" s="102">
        <v>1.7</v>
      </c>
      <c r="B79" s="102" t="s">
        <v>1044</v>
      </c>
      <c r="C79" s="102">
        <v>59190</v>
      </c>
      <c r="D79" s="102">
        <v>166.98</v>
      </c>
      <c r="E79" s="102">
        <v>166.62</v>
      </c>
      <c r="F79" s="102">
        <v>17075</v>
      </c>
      <c r="G79" s="102">
        <v>329.56</v>
      </c>
      <c r="H79" s="102">
        <v>325.23</v>
      </c>
      <c r="I79" s="102">
        <v>5433</v>
      </c>
      <c r="J79" s="102">
        <v>133.38999999999999</v>
      </c>
      <c r="K79" s="102">
        <v>127.89</v>
      </c>
      <c r="L79" s="102">
        <v>81698</v>
      </c>
      <c r="M79" s="102">
        <v>629.92999999999995</v>
      </c>
      <c r="N79" s="102">
        <v>619.73</v>
      </c>
      <c r="O79" s="102"/>
    </row>
    <row r="80" spans="1:15">
      <c r="A80" s="102">
        <v>1.8</v>
      </c>
      <c r="B80" s="102" t="s">
        <v>1215</v>
      </c>
      <c r="C80" s="102">
        <v>90347</v>
      </c>
      <c r="D80" s="102">
        <v>252.25</v>
      </c>
      <c r="E80" s="102">
        <v>251.83</v>
      </c>
      <c r="F80" s="102">
        <v>23113</v>
      </c>
      <c r="G80" s="102">
        <v>276.85000000000002</v>
      </c>
      <c r="H80" s="102">
        <v>271.01</v>
      </c>
      <c r="I80" s="102">
        <v>888</v>
      </c>
      <c r="J80" s="102">
        <v>54.14</v>
      </c>
      <c r="K80" s="102">
        <v>50.99</v>
      </c>
      <c r="L80" s="102">
        <v>114348</v>
      </c>
      <c r="M80" s="102">
        <v>583.24</v>
      </c>
      <c r="N80" s="102">
        <v>573.83000000000004</v>
      </c>
      <c r="O80" s="102"/>
    </row>
    <row r="81" spans="1:15">
      <c r="A81" s="102">
        <v>1.9</v>
      </c>
      <c r="B81" s="102" t="s">
        <v>1056</v>
      </c>
      <c r="C81" s="102">
        <v>75034</v>
      </c>
      <c r="D81" s="102">
        <v>202.78</v>
      </c>
      <c r="E81" s="102">
        <v>202.38</v>
      </c>
      <c r="F81" s="102">
        <v>20972</v>
      </c>
      <c r="G81" s="102">
        <v>324.86</v>
      </c>
      <c r="H81" s="102">
        <v>320.67</v>
      </c>
      <c r="I81" s="102">
        <v>1048</v>
      </c>
      <c r="J81" s="102">
        <v>53.93</v>
      </c>
      <c r="K81" s="102">
        <v>51.7</v>
      </c>
      <c r="L81" s="102">
        <v>97054</v>
      </c>
      <c r="M81" s="102">
        <v>581.55999999999995</v>
      </c>
      <c r="N81" s="102">
        <v>574.75</v>
      </c>
      <c r="O81" s="102"/>
    </row>
    <row r="82" spans="1:15">
      <c r="A82" s="102">
        <v>1.1000000000000001</v>
      </c>
      <c r="B82" s="102" t="s">
        <v>1032</v>
      </c>
      <c r="C82" s="102">
        <v>72831</v>
      </c>
      <c r="D82" s="102">
        <v>193.7</v>
      </c>
      <c r="E82" s="102">
        <v>193.43</v>
      </c>
      <c r="F82" s="102">
        <v>19790</v>
      </c>
      <c r="G82" s="102">
        <v>249.67</v>
      </c>
      <c r="H82" s="102">
        <v>245.52</v>
      </c>
      <c r="I82" s="102">
        <v>1810</v>
      </c>
      <c r="J82" s="102">
        <v>133.34</v>
      </c>
      <c r="K82" s="102">
        <v>125.94</v>
      </c>
      <c r="L82" s="102">
        <v>94431</v>
      </c>
      <c r="M82" s="102">
        <v>576.70000000000005</v>
      </c>
      <c r="N82" s="102">
        <v>564.9</v>
      </c>
      <c r="O82" s="102"/>
    </row>
    <row r="83" spans="1:15">
      <c r="A83" s="102">
        <v>1.1100000000000001</v>
      </c>
      <c r="B83" s="102" t="s">
        <v>1024</v>
      </c>
      <c r="C83" s="102">
        <v>51854</v>
      </c>
      <c r="D83" s="102">
        <v>153.59</v>
      </c>
      <c r="E83" s="102">
        <v>153.16</v>
      </c>
      <c r="F83" s="102">
        <v>15712</v>
      </c>
      <c r="G83" s="102">
        <v>205.37</v>
      </c>
      <c r="H83" s="102">
        <v>203.45</v>
      </c>
      <c r="I83" s="102">
        <v>2806</v>
      </c>
      <c r="J83" s="102">
        <v>213.82</v>
      </c>
      <c r="K83" s="102">
        <v>180.73</v>
      </c>
      <c r="L83" s="102">
        <v>70372</v>
      </c>
      <c r="M83" s="102">
        <v>572.79</v>
      </c>
      <c r="N83" s="102">
        <v>537.34</v>
      </c>
      <c r="O83" s="102"/>
    </row>
    <row r="84" spans="1:15">
      <c r="A84" s="102">
        <v>1.1200000000000001</v>
      </c>
      <c r="B84" s="102" t="s">
        <v>1581</v>
      </c>
      <c r="C84" s="102">
        <v>82341</v>
      </c>
      <c r="D84" s="102">
        <v>211.52</v>
      </c>
      <c r="E84" s="102">
        <v>211.34</v>
      </c>
      <c r="F84" s="102">
        <v>24697</v>
      </c>
      <c r="G84" s="102">
        <v>269.64999999999998</v>
      </c>
      <c r="H84" s="102">
        <v>266.60000000000002</v>
      </c>
      <c r="I84" s="102">
        <v>824</v>
      </c>
      <c r="J84" s="102">
        <v>52.61</v>
      </c>
      <c r="K84" s="102">
        <v>49.61</v>
      </c>
      <c r="L84" s="102">
        <v>107862</v>
      </c>
      <c r="M84" s="102">
        <v>533.77</v>
      </c>
      <c r="N84" s="102">
        <v>527.54999999999995</v>
      </c>
      <c r="O84" s="102"/>
    </row>
    <row r="85" spans="1:15">
      <c r="A85" s="102">
        <v>1.1299999999999999</v>
      </c>
      <c r="B85" s="102" t="s">
        <v>1028</v>
      </c>
      <c r="C85" s="102">
        <v>62942</v>
      </c>
      <c r="D85" s="102">
        <v>175.76</v>
      </c>
      <c r="E85" s="102">
        <v>175.58</v>
      </c>
      <c r="F85" s="102">
        <v>20816</v>
      </c>
      <c r="G85" s="102">
        <v>310.76</v>
      </c>
      <c r="H85" s="102">
        <v>307.48</v>
      </c>
      <c r="I85" s="102">
        <v>482</v>
      </c>
      <c r="J85" s="102">
        <v>24.85</v>
      </c>
      <c r="K85" s="102">
        <v>23.25</v>
      </c>
      <c r="L85" s="102">
        <v>84240</v>
      </c>
      <c r="M85" s="102">
        <v>511.37</v>
      </c>
      <c r="N85" s="102">
        <v>506.31</v>
      </c>
      <c r="O85" s="102"/>
    </row>
    <row r="86" spans="1:15">
      <c r="A86" s="102">
        <v>1.1399999999999999</v>
      </c>
      <c r="B86" s="102" t="s">
        <v>1037</v>
      </c>
      <c r="C86" s="102">
        <v>68712</v>
      </c>
      <c r="D86" s="102">
        <v>169.72</v>
      </c>
      <c r="E86" s="102">
        <v>169.55</v>
      </c>
      <c r="F86" s="102">
        <v>14778</v>
      </c>
      <c r="G86" s="102">
        <v>265.93</v>
      </c>
      <c r="H86" s="102">
        <v>263.33999999999997</v>
      </c>
      <c r="I86" s="102">
        <v>1378</v>
      </c>
      <c r="J86" s="102">
        <v>47.19</v>
      </c>
      <c r="K86" s="102">
        <v>45.78</v>
      </c>
      <c r="L86" s="102">
        <v>84868</v>
      </c>
      <c r="M86" s="102">
        <v>482.84</v>
      </c>
      <c r="N86" s="102">
        <v>478.67</v>
      </c>
      <c r="O86" s="102"/>
    </row>
    <row r="87" spans="1:15">
      <c r="A87" s="102">
        <v>1.1499999999999999</v>
      </c>
      <c r="B87" s="102" t="s">
        <v>1036</v>
      </c>
      <c r="C87" s="102">
        <v>67790</v>
      </c>
      <c r="D87" s="102">
        <v>174.23</v>
      </c>
      <c r="E87" s="102">
        <v>174.06</v>
      </c>
      <c r="F87" s="102">
        <v>16941</v>
      </c>
      <c r="G87" s="102">
        <v>192.69</v>
      </c>
      <c r="H87" s="102">
        <v>191.04</v>
      </c>
      <c r="I87" s="102">
        <v>752</v>
      </c>
      <c r="J87" s="102">
        <v>62.71</v>
      </c>
      <c r="K87" s="102">
        <v>60.88</v>
      </c>
      <c r="L87" s="102">
        <v>85483</v>
      </c>
      <c r="M87" s="102">
        <v>429.64</v>
      </c>
      <c r="N87" s="102">
        <v>425.98</v>
      </c>
      <c r="O87" s="102"/>
    </row>
    <row r="88" spans="1:15">
      <c r="A88" s="102">
        <v>1.1599999999999999</v>
      </c>
      <c r="B88" s="102" t="s">
        <v>1216</v>
      </c>
      <c r="C88" s="102">
        <v>71495</v>
      </c>
      <c r="D88" s="102">
        <v>187.18</v>
      </c>
      <c r="E88" s="102">
        <v>186.91</v>
      </c>
      <c r="F88" s="102">
        <v>14845</v>
      </c>
      <c r="G88" s="102">
        <v>164.93</v>
      </c>
      <c r="H88" s="102">
        <v>163.5</v>
      </c>
      <c r="I88" s="102">
        <v>796</v>
      </c>
      <c r="J88" s="102">
        <v>37.14</v>
      </c>
      <c r="K88" s="102">
        <v>36.01</v>
      </c>
      <c r="L88" s="102">
        <v>87136</v>
      </c>
      <c r="M88" s="102">
        <v>389.25</v>
      </c>
      <c r="N88" s="102">
        <v>386.41</v>
      </c>
      <c r="O88" s="102"/>
    </row>
    <row r="89" spans="1:15">
      <c r="A89" s="102">
        <v>1.17</v>
      </c>
      <c r="B89" s="102" t="s">
        <v>1065</v>
      </c>
      <c r="C89" s="102">
        <v>56093</v>
      </c>
      <c r="D89" s="102">
        <v>153.69</v>
      </c>
      <c r="E89" s="102">
        <v>153.43</v>
      </c>
      <c r="F89" s="102">
        <v>16441</v>
      </c>
      <c r="G89" s="102">
        <v>192.57</v>
      </c>
      <c r="H89" s="102">
        <v>189.63</v>
      </c>
      <c r="I89" s="102">
        <v>448</v>
      </c>
      <c r="J89" s="102">
        <v>29.82</v>
      </c>
      <c r="K89" s="102">
        <v>27.22</v>
      </c>
      <c r="L89" s="102">
        <v>72982</v>
      </c>
      <c r="M89" s="102">
        <v>376.08</v>
      </c>
      <c r="N89" s="102">
        <v>370.28</v>
      </c>
      <c r="O89" s="102"/>
    </row>
    <row r="90" spans="1:15">
      <c r="A90" s="102">
        <v>1.18</v>
      </c>
      <c r="B90" s="102" t="s">
        <v>1046</v>
      </c>
      <c r="C90" s="102">
        <v>34438</v>
      </c>
      <c r="D90" s="102">
        <v>88.91</v>
      </c>
      <c r="E90" s="102">
        <v>88.55</v>
      </c>
      <c r="F90" s="102">
        <v>13404</v>
      </c>
      <c r="G90" s="102">
        <v>211.18</v>
      </c>
      <c r="H90" s="102">
        <v>208.23</v>
      </c>
      <c r="I90" s="102">
        <v>856</v>
      </c>
      <c r="J90" s="102">
        <v>65.94</v>
      </c>
      <c r="K90" s="102">
        <v>61.68</v>
      </c>
      <c r="L90" s="102">
        <v>48698</v>
      </c>
      <c r="M90" s="102">
        <v>366.03</v>
      </c>
      <c r="N90" s="102">
        <v>358.46</v>
      </c>
      <c r="O90" s="102"/>
    </row>
    <row r="91" spans="1:15">
      <c r="A91" s="102">
        <v>1.19</v>
      </c>
      <c r="B91" s="102" t="s">
        <v>622</v>
      </c>
      <c r="C91" s="102">
        <v>23153</v>
      </c>
      <c r="D91" s="102">
        <v>62.74</v>
      </c>
      <c r="E91" s="102">
        <v>62.12</v>
      </c>
      <c r="F91" s="102">
        <v>8930</v>
      </c>
      <c r="G91" s="102">
        <v>164.12</v>
      </c>
      <c r="H91" s="102">
        <v>156.16999999999999</v>
      </c>
      <c r="I91" s="102">
        <v>1740</v>
      </c>
      <c r="J91" s="102">
        <v>137.29</v>
      </c>
      <c r="K91" s="102">
        <v>124.97</v>
      </c>
      <c r="L91" s="102">
        <v>33823</v>
      </c>
      <c r="M91" s="102">
        <v>364.15</v>
      </c>
      <c r="N91" s="102">
        <v>343.26</v>
      </c>
      <c r="O91" s="102"/>
    </row>
    <row r="92" spans="1:15">
      <c r="A92" s="102">
        <v>1.2</v>
      </c>
      <c r="B92" s="102" t="s">
        <v>1042</v>
      </c>
      <c r="C92" s="102">
        <v>45274</v>
      </c>
      <c r="D92" s="102">
        <v>124.24</v>
      </c>
      <c r="E92" s="102">
        <v>124.18</v>
      </c>
      <c r="F92" s="102">
        <v>11543</v>
      </c>
      <c r="G92" s="102">
        <v>207.36</v>
      </c>
      <c r="H92" s="102">
        <v>205.87</v>
      </c>
      <c r="I92" s="102">
        <v>271</v>
      </c>
      <c r="J92" s="102">
        <v>18.23</v>
      </c>
      <c r="K92" s="102">
        <v>17.510000000000002</v>
      </c>
      <c r="L92" s="102">
        <v>57088</v>
      </c>
      <c r="M92" s="102">
        <v>349.82</v>
      </c>
      <c r="N92" s="102">
        <v>347.55</v>
      </c>
      <c r="O92" s="102"/>
    </row>
    <row r="93" spans="1:15">
      <c r="A93" s="102">
        <v>1.21</v>
      </c>
      <c r="B93" s="102" t="s">
        <v>1213</v>
      </c>
      <c r="C93" s="102">
        <v>42951</v>
      </c>
      <c r="D93" s="102">
        <v>121.57</v>
      </c>
      <c r="E93" s="102">
        <v>121.4</v>
      </c>
      <c r="F93" s="102">
        <v>11771</v>
      </c>
      <c r="G93" s="102">
        <v>186.81</v>
      </c>
      <c r="H93" s="102">
        <v>182.31</v>
      </c>
      <c r="I93" s="102">
        <v>693</v>
      </c>
      <c r="J93" s="102">
        <v>41.39</v>
      </c>
      <c r="K93" s="102">
        <v>38.909999999999997</v>
      </c>
      <c r="L93" s="102">
        <v>55415</v>
      </c>
      <c r="M93" s="102">
        <v>349.77</v>
      </c>
      <c r="N93" s="102">
        <v>342.62</v>
      </c>
      <c r="O93" s="102"/>
    </row>
    <row r="94" spans="1:15">
      <c r="A94" s="102">
        <v>1.22</v>
      </c>
      <c r="B94" s="102" t="s">
        <v>1211</v>
      </c>
      <c r="C94" s="102">
        <v>29505</v>
      </c>
      <c r="D94" s="102">
        <v>87.14</v>
      </c>
      <c r="E94" s="102">
        <v>87</v>
      </c>
      <c r="F94" s="102">
        <v>11723</v>
      </c>
      <c r="G94" s="102">
        <v>168.96</v>
      </c>
      <c r="H94" s="102">
        <v>166.68</v>
      </c>
      <c r="I94" s="102">
        <v>1163</v>
      </c>
      <c r="J94" s="102">
        <v>83.64</v>
      </c>
      <c r="K94" s="102">
        <v>81.42</v>
      </c>
      <c r="L94" s="102">
        <v>42391</v>
      </c>
      <c r="M94" s="102">
        <v>339.73</v>
      </c>
      <c r="N94" s="102">
        <v>335.1</v>
      </c>
      <c r="O94" s="102"/>
    </row>
    <row r="95" spans="1:15">
      <c r="A95" s="102">
        <v>1.23</v>
      </c>
      <c r="B95" s="102" t="s">
        <v>1219</v>
      </c>
      <c r="C95" s="102">
        <v>61789</v>
      </c>
      <c r="D95" s="102">
        <v>160.84</v>
      </c>
      <c r="E95" s="102">
        <v>160.57</v>
      </c>
      <c r="F95" s="102">
        <v>10042</v>
      </c>
      <c r="G95" s="102">
        <v>130.62</v>
      </c>
      <c r="H95" s="102">
        <v>124.92</v>
      </c>
      <c r="I95" s="102">
        <v>614</v>
      </c>
      <c r="J95" s="102">
        <v>43.5</v>
      </c>
      <c r="K95" s="102">
        <v>38.57</v>
      </c>
      <c r="L95" s="102">
        <v>72445</v>
      </c>
      <c r="M95" s="102">
        <v>334.96</v>
      </c>
      <c r="N95" s="102">
        <v>324.05</v>
      </c>
      <c r="O95" s="102"/>
    </row>
    <row r="96" spans="1:15">
      <c r="A96" s="102">
        <v>1.24</v>
      </c>
      <c r="B96" s="102" t="s">
        <v>1217</v>
      </c>
      <c r="C96" s="102">
        <v>51050</v>
      </c>
      <c r="D96" s="102">
        <v>136.27000000000001</v>
      </c>
      <c r="E96" s="102">
        <v>136.08000000000001</v>
      </c>
      <c r="F96" s="102">
        <v>12050</v>
      </c>
      <c r="G96" s="102">
        <v>160.78</v>
      </c>
      <c r="H96" s="102">
        <v>157.24</v>
      </c>
      <c r="I96" s="102">
        <v>608</v>
      </c>
      <c r="J96" s="102">
        <v>37.770000000000003</v>
      </c>
      <c r="K96" s="102">
        <v>36.94</v>
      </c>
      <c r="L96" s="102">
        <v>63708</v>
      </c>
      <c r="M96" s="102">
        <v>334.83</v>
      </c>
      <c r="N96" s="102">
        <v>330.25</v>
      </c>
      <c r="O96" s="102"/>
    </row>
    <row r="97" spans="1:15">
      <c r="A97" s="102">
        <v>1.25</v>
      </c>
      <c r="B97" s="102" t="s">
        <v>1026</v>
      </c>
      <c r="C97" s="102">
        <v>47515</v>
      </c>
      <c r="D97" s="102">
        <v>132.66</v>
      </c>
      <c r="E97" s="102">
        <v>132.58000000000001</v>
      </c>
      <c r="F97" s="102">
        <v>12947</v>
      </c>
      <c r="G97" s="102">
        <v>149.38999999999999</v>
      </c>
      <c r="H97" s="102">
        <v>147.69</v>
      </c>
      <c r="I97" s="102">
        <v>407</v>
      </c>
      <c r="J97" s="102">
        <v>29.1</v>
      </c>
      <c r="K97" s="102">
        <v>26.83</v>
      </c>
      <c r="L97" s="102">
        <v>60869</v>
      </c>
      <c r="M97" s="102">
        <v>311.14999999999998</v>
      </c>
      <c r="N97" s="102">
        <v>307.08999999999997</v>
      </c>
      <c r="O97" s="102"/>
    </row>
    <row r="98" spans="1:15">
      <c r="A98" s="102">
        <v>1.26</v>
      </c>
      <c r="B98" s="102" t="s">
        <v>1218</v>
      </c>
      <c r="C98" s="102">
        <v>34840</v>
      </c>
      <c r="D98" s="102">
        <v>87.66</v>
      </c>
      <c r="E98" s="102">
        <v>87.55</v>
      </c>
      <c r="F98" s="102">
        <v>10709</v>
      </c>
      <c r="G98" s="102">
        <v>170.38</v>
      </c>
      <c r="H98" s="102">
        <v>167.96</v>
      </c>
      <c r="I98" s="102">
        <v>435</v>
      </c>
      <c r="J98" s="102">
        <v>25.51</v>
      </c>
      <c r="K98" s="102">
        <v>24.32</v>
      </c>
      <c r="L98" s="102">
        <v>45984</v>
      </c>
      <c r="M98" s="102">
        <v>283.55</v>
      </c>
      <c r="N98" s="102">
        <v>279.82</v>
      </c>
      <c r="O98" s="102"/>
    </row>
    <row r="99" spans="1:15">
      <c r="A99" s="102">
        <v>1.27</v>
      </c>
      <c r="B99" s="102" t="s">
        <v>1033</v>
      </c>
      <c r="C99" s="102">
        <v>30796</v>
      </c>
      <c r="D99" s="102">
        <v>82.9</v>
      </c>
      <c r="E99" s="102">
        <v>82.85</v>
      </c>
      <c r="F99" s="102">
        <v>9152</v>
      </c>
      <c r="G99" s="102">
        <v>123.6</v>
      </c>
      <c r="H99" s="102">
        <v>122.82</v>
      </c>
      <c r="I99" s="102">
        <v>733</v>
      </c>
      <c r="J99" s="102">
        <v>55.86</v>
      </c>
      <c r="K99" s="102">
        <v>54.99</v>
      </c>
      <c r="L99" s="102">
        <v>40681</v>
      </c>
      <c r="M99" s="102">
        <v>262.36</v>
      </c>
      <c r="N99" s="102">
        <v>260.67</v>
      </c>
      <c r="O99" s="102"/>
    </row>
    <row r="100" spans="1:15">
      <c r="A100" s="102">
        <v>1.28</v>
      </c>
      <c r="B100" s="102" t="s">
        <v>1039</v>
      </c>
      <c r="C100" s="102">
        <v>42187</v>
      </c>
      <c r="D100" s="102">
        <v>108.39</v>
      </c>
      <c r="E100" s="102">
        <v>108.1</v>
      </c>
      <c r="F100" s="102">
        <v>9826</v>
      </c>
      <c r="G100" s="102">
        <v>127.52</v>
      </c>
      <c r="H100" s="102">
        <v>125.38</v>
      </c>
      <c r="I100" s="102">
        <v>377</v>
      </c>
      <c r="J100" s="102">
        <v>25.24</v>
      </c>
      <c r="K100" s="102">
        <v>23.15</v>
      </c>
      <c r="L100" s="102">
        <v>52390</v>
      </c>
      <c r="M100" s="102">
        <v>261.14999999999998</v>
      </c>
      <c r="N100" s="102">
        <v>256.63</v>
      </c>
      <c r="O100" s="102"/>
    </row>
    <row r="101" spans="1:15">
      <c r="A101" s="102">
        <v>1.29</v>
      </c>
      <c r="B101" s="102" t="s">
        <v>1212</v>
      </c>
      <c r="C101" s="102">
        <v>14319</v>
      </c>
      <c r="D101" s="102">
        <v>41.39</v>
      </c>
      <c r="E101" s="102">
        <v>41.15</v>
      </c>
      <c r="F101" s="102">
        <v>7996</v>
      </c>
      <c r="G101" s="102">
        <v>137.63999999999999</v>
      </c>
      <c r="H101" s="102">
        <v>133.22999999999999</v>
      </c>
      <c r="I101" s="102">
        <v>1000</v>
      </c>
      <c r="J101" s="102">
        <v>77.540000000000006</v>
      </c>
      <c r="K101" s="102">
        <v>72.14</v>
      </c>
      <c r="L101" s="102">
        <v>23315</v>
      </c>
      <c r="M101" s="102">
        <v>256.58</v>
      </c>
      <c r="N101" s="102">
        <v>246.53</v>
      </c>
      <c r="O101" s="102"/>
    </row>
    <row r="102" spans="1:15">
      <c r="A102" s="102">
        <v>1.3</v>
      </c>
      <c r="B102" s="102" t="s">
        <v>1038</v>
      </c>
      <c r="C102" s="102">
        <v>26714</v>
      </c>
      <c r="D102" s="102">
        <v>82.37</v>
      </c>
      <c r="E102" s="102">
        <v>82.29</v>
      </c>
      <c r="F102" s="102">
        <v>6274</v>
      </c>
      <c r="G102" s="102">
        <v>127.18</v>
      </c>
      <c r="H102" s="102">
        <v>125.76</v>
      </c>
      <c r="I102" s="102">
        <v>392</v>
      </c>
      <c r="J102" s="102">
        <v>19.55</v>
      </c>
      <c r="K102" s="102">
        <v>18.97</v>
      </c>
      <c r="L102" s="102">
        <v>33380</v>
      </c>
      <c r="M102" s="102">
        <v>229.1</v>
      </c>
      <c r="N102" s="102">
        <v>227.02</v>
      </c>
      <c r="O102" s="102"/>
    </row>
    <row r="103" spans="1:15">
      <c r="A103" s="102">
        <v>1.31</v>
      </c>
      <c r="B103" s="102" t="s">
        <v>580</v>
      </c>
      <c r="C103" s="102">
        <v>24438</v>
      </c>
      <c r="D103" s="102">
        <v>72.260000000000005</v>
      </c>
      <c r="E103" s="102">
        <v>72.22</v>
      </c>
      <c r="F103" s="102">
        <v>4231</v>
      </c>
      <c r="G103" s="102">
        <v>84.79</v>
      </c>
      <c r="H103" s="102">
        <v>83.69</v>
      </c>
      <c r="I103" s="102">
        <v>1667</v>
      </c>
      <c r="J103" s="102">
        <v>41.07</v>
      </c>
      <c r="K103" s="102">
        <v>39.21</v>
      </c>
      <c r="L103" s="102">
        <v>30336</v>
      </c>
      <c r="M103" s="102">
        <v>198.11</v>
      </c>
      <c r="N103" s="102">
        <v>195.12</v>
      </c>
      <c r="O103" s="102"/>
    </row>
    <row r="104" spans="1:15">
      <c r="A104" s="102"/>
      <c r="B104" s="102" t="s">
        <v>66</v>
      </c>
      <c r="C104" s="102">
        <v>2088397</v>
      </c>
      <c r="D104" s="102">
        <v>5754.7</v>
      </c>
      <c r="E104" s="102">
        <v>5744.78</v>
      </c>
      <c r="F104" s="102">
        <v>600894</v>
      </c>
      <c r="G104" s="102">
        <v>8067.77</v>
      </c>
      <c r="H104" s="102">
        <v>7946.4</v>
      </c>
      <c r="I104" s="102">
        <v>44972</v>
      </c>
      <c r="J104" s="102">
        <v>2768.44</v>
      </c>
      <c r="K104" s="102">
        <v>2594.7800000000002</v>
      </c>
      <c r="L104" s="102">
        <v>2734263</v>
      </c>
      <c r="M104" s="102">
        <v>16590.900000000001</v>
      </c>
      <c r="N104" s="102">
        <v>16285.95</v>
      </c>
      <c r="O104" s="102"/>
    </row>
  </sheetData>
  <mergeCells count="9">
    <mergeCell ref="B58:N58"/>
    <mergeCell ref="A69:O69"/>
    <mergeCell ref="A70:O70"/>
    <mergeCell ref="A1:O1"/>
    <mergeCell ref="A2:O2"/>
    <mergeCell ref="B22:N22"/>
    <mergeCell ref="B39:N39"/>
    <mergeCell ref="B43:N43"/>
    <mergeCell ref="B54:N5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57"/>
  <sheetViews>
    <sheetView zoomScale="120" zoomScaleNormal="120" workbookViewId="0">
      <selection activeCell="M8" sqref="M8"/>
    </sheetView>
  </sheetViews>
  <sheetFormatPr defaultColWidth="12.42578125" defaultRowHeight="15.75"/>
  <cols>
    <col min="1" max="1" width="4.5703125" style="2" customWidth="1"/>
    <col min="2" max="2" width="39.42578125" style="2" customWidth="1"/>
    <col min="3" max="3" width="16.42578125" style="2" customWidth="1"/>
    <col min="4" max="4" width="15.7109375" style="2" customWidth="1"/>
    <col min="5" max="5" width="12.140625" style="2" customWidth="1"/>
    <col min="6" max="6" width="16" style="2" customWidth="1"/>
    <col min="7" max="7" width="15" style="2" customWidth="1"/>
    <col min="8" max="8" width="20.28515625" style="2" customWidth="1"/>
    <col min="9" max="10" width="14.28515625" style="2" customWidth="1"/>
    <col min="11" max="11" width="13.5703125" style="2" customWidth="1"/>
    <col min="12" max="245" width="12.42578125" style="2" customWidth="1"/>
  </cols>
  <sheetData>
    <row r="1" spans="1:245" ht="24.75" customHeight="1">
      <c r="A1" s="95" t="s">
        <v>0</v>
      </c>
      <c r="B1" s="619" t="s">
        <v>1</v>
      </c>
      <c r="C1" s="620"/>
      <c r="D1" s="620"/>
      <c r="E1" s="620"/>
      <c r="F1" s="620"/>
      <c r="G1" s="620"/>
      <c r="H1" s="620"/>
      <c r="I1" s="620"/>
      <c r="J1" s="620"/>
      <c r="K1" s="620"/>
    </row>
    <row r="2" spans="1:245" ht="24.75" customHeight="1">
      <c r="A2" s="95"/>
      <c r="B2" s="556" t="s">
        <v>2</v>
      </c>
      <c r="C2" s="556"/>
      <c r="D2" s="556"/>
      <c r="E2" s="556"/>
      <c r="F2" s="556"/>
      <c r="G2" s="556"/>
      <c r="H2" s="556"/>
      <c r="I2" s="556"/>
      <c r="J2" s="556"/>
      <c r="K2" s="556"/>
    </row>
    <row r="3" spans="1:245" ht="24.75" customHeight="1">
      <c r="A3" s="95"/>
      <c r="B3" s="621" t="s">
        <v>193</v>
      </c>
      <c r="C3" s="621"/>
      <c r="D3" s="621"/>
      <c r="E3" s="621"/>
      <c r="F3" s="621"/>
      <c r="G3" s="621"/>
      <c r="H3" s="621"/>
      <c r="I3" s="621"/>
      <c r="J3" s="621"/>
      <c r="K3" s="621"/>
    </row>
    <row r="4" spans="1:245" ht="22.5">
      <c r="A4" s="96"/>
      <c r="B4" s="622" t="s">
        <v>4</v>
      </c>
      <c r="C4" s="623"/>
      <c r="D4" s="623"/>
      <c r="E4" s="623"/>
      <c r="F4" s="623"/>
      <c r="G4" s="623"/>
      <c r="H4" s="623"/>
      <c r="I4" s="623"/>
      <c r="J4" s="623"/>
      <c r="K4" s="624"/>
    </row>
    <row r="5" spans="1:245" ht="22.5" hidden="1">
      <c r="A5" s="96"/>
      <c r="B5" s="136"/>
      <c r="C5" s="137"/>
      <c r="D5" s="137"/>
      <c r="E5" s="137"/>
      <c r="F5" s="137"/>
      <c r="G5" s="137"/>
      <c r="H5" s="137"/>
      <c r="I5" s="137"/>
      <c r="J5" s="137"/>
      <c r="K5" s="137"/>
    </row>
    <row r="6" spans="1:245" ht="19.5" customHeight="1">
      <c r="A6" s="95"/>
      <c r="B6" s="95"/>
      <c r="C6" s="556" t="s">
        <v>194</v>
      </c>
      <c r="D6" s="556"/>
      <c r="E6" s="556"/>
      <c r="F6" s="556"/>
      <c r="G6" s="556" t="s">
        <v>195</v>
      </c>
      <c r="H6" s="556"/>
      <c r="I6" s="556"/>
      <c r="J6" s="556"/>
      <c r="K6" s="95"/>
    </row>
    <row r="7" spans="1:245" ht="51" customHeight="1">
      <c r="A7" s="138" t="s">
        <v>5</v>
      </c>
      <c r="B7" s="138" t="s">
        <v>6</v>
      </c>
      <c r="C7" s="138" t="s">
        <v>63</v>
      </c>
      <c r="D7" s="138" t="s">
        <v>64</v>
      </c>
      <c r="E7" s="139" t="s">
        <v>65</v>
      </c>
      <c r="F7" s="139" t="s">
        <v>66</v>
      </c>
      <c r="G7" s="138" t="s">
        <v>63</v>
      </c>
      <c r="H7" s="138" t="s">
        <v>64</v>
      </c>
      <c r="I7" s="139" t="s">
        <v>65</v>
      </c>
      <c r="J7" s="139" t="s">
        <v>66</v>
      </c>
      <c r="K7" s="139" t="s">
        <v>196</v>
      </c>
    </row>
    <row r="8" spans="1:245" ht="15">
      <c r="A8" s="102">
        <v>1</v>
      </c>
      <c r="B8" s="102" t="s">
        <v>11</v>
      </c>
      <c r="C8" s="102">
        <v>23935.06</v>
      </c>
      <c r="D8" s="126">
        <v>26383.040000000001</v>
      </c>
      <c r="E8" s="102">
        <v>143532.59</v>
      </c>
      <c r="F8" s="102">
        <f>C8+D8+E8</f>
        <v>193850.69</v>
      </c>
      <c r="G8" s="102">
        <v>20525.240000000002</v>
      </c>
      <c r="H8" s="102">
        <v>22252.41</v>
      </c>
      <c r="I8" s="102">
        <v>79020.95</v>
      </c>
      <c r="J8" s="102">
        <f>G8+H8+I8</f>
        <v>121798.6</v>
      </c>
      <c r="K8" s="140">
        <f>J8/F8*100</f>
        <v>62.83114081255011</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15">
      <c r="A9" s="102">
        <v>2</v>
      </c>
      <c r="B9" s="102" t="s">
        <v>12</v>
      </c>
      <c r="C9" s="102">
        <v>14280.06</v>
      </c>
      <c r="D9" s="126">
        <v>38548.71</v>
      </c>
      <c r="E9" s="102">
        <v>190242.77</v>
      </c>
      <c r="F9" s="102">
        <f t="shared" ref="F9:F56" si="0">C9+D9+E9</f>
        <v>243071.53999999998</v>
      </c>
      <c r="G9" s="102">
        <v>10847.15</v>
      </c>
      <c r="H9" s="102">
        <v>19235.64</v>
      </c>
      <c r="I9" s="102">
        <v>119664.18</v>
      </c>
      <c r="J9" s="102">
        <f t="shared" ref="J9:J56" si="1">G9+H9+I9</f>
        <v>149746.97</v>
      </c>
      <c r="K9" s="140">
        <f t="shared" ref="K9:K56" si="2">J9/F9*100</f>
        <v>61.606130442091256</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15">
      <c r="A10" s="102">
        <v>3</v>
      </c>
      <c r="B10" s="102" t="s">
        <v>13</v>
      </c>
      <c r="C10" s="102">
        <v>5726.1</v>
      </c>
      <c r="D10" s="126">
        <v>10165.81</v>
      </c>
      <c r="E10" s="102">
        <v>70904.62</v>
      </c>
      <c r="F10" s="102">
        <f t="shared" si="0"/>
        <v>86796.53</v>
      </c>
      <c r="G10" s="102">
        <v>5387.99</v>
      </c>
      <c r="H10" s="102">
        <v>10331.870000000001</v>
      </c>
      <c r="I10" s="102">
        <v>36499.699999999997</v>
      </c>
      <c r="J10" s="102">
        <f t="shared" si="1"/>
        <v>52219.56</v>
      </c>
      <c r="K10" s="140">
        <f t="shared" si="2"/>
        <v>60.163188551431723</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15">
      <c r="A11" s="102">
        <v>4</v>
      </c>
      <c r="B11" s="102" t="s">
        <v>14</v>
      </c>
      <c r="C11" s="102">
        <v>8378.4599999999991</v>
      </c>
      <c r="D11" s="126">
        <v>7637.49</v>
      </c>
      <c r="E11" s="102">
        <v>43061.19</v>
      </c>
      <c r="F11" s="102">
        <f t="shared" si="0"/>
        <v>59077.14</v>
      </c>
      <c r="G11" s="102">
        <v>8564.75</v>
      </c>
      <c r="H11" s="102">
        <v>6509.03</v>
      </c>
      <c r="I11" s="102">
        <v>42637.2</v>
      </c>
      <c r="J11" s="102">
        <f t="shared" si="1"/>
        <v>57710.979999999996</v>
      </c>
      <c r="K11" s="140">
        <f t="shared" si="2"/>
        <v>97.687498074551343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15">
      <c r="A12" s="102">
        <v>5</v>
      </c>
      <c r="B12" s="102" t="s">
        <v>15</v>
      </c>
      <c r="C12" s="102">
        <v>798.45</v>
      </c>
      <c r="D12" s="126">
        <v>1069.3</v>
      </c>
      <c r="E12" s="102">
        <v>11060.3</v>
      </c>
      <c r="F12" s="102">
        <f t="shared" si="0"/>
        <v>12928.05</v>
      </c>
      <c r="G12" s="102">
        <v>828.84</v>
      </c>
      <c r="H12" s="102">
        <v>1565.61</v>
      </c>
      <c r="I12" s="102">
        <v>21136.92</v>
      </c>
      <c r="J12" s="102">
        <f t="shared" si="1"/>
        <v>23531.37</v>
      </c>
      <c r="K12" s="140">
        <f t="shared" si="2"/>
        <v>182.01793774003042</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15">
      <c r="A13" s="102">
        <v>6</v>
      </c>
      <c r="B13" s="102" t="s">
        <v>16</v>
      </c>
      <c r="C13" s="102">
        <v>242.95</v>
      </c>
      <c r="D13" s="126">
        <v>286.66000000000003</v>
      </c>
      <c r="E13" s="102">
        <v>3180.89</v>
      </c>
      <c r="F13" s="102">
        <f t="shared" si="0"/>
        <v>3710.5</v>
      </c>
      <c r="G13" s="102">
        <v>236.63</v>
      </c>
      <c r="H13" s="102">
        <v>227.4</v>
      </c>
      <c r="I13" s="102">
        <v>7016.39</v>
      </c>
      <c r="J13" s="102">
        <f t="shared" si="1"/>
        <v>7480.42</v>
      </c>
      <c r="K13" s="140">
        <f t="shared" si="2"/>
        <v>201.60140142837895</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15">
      <c r="A14" s="102">
        <v>7</v>
      </c>
      <c r="B14" s="102" t="s">
        <v>17</v>
      </c>
      <c r="C14" s="102">
        <v>214.59</v>
      </c>
      <c r="D14" s="126">
        <v>554.04999999999995</v>
      </c>
      <c r="E14" s="102">
        <v>4910.84</v>
      </c>
      <c r="F14" s="102">
        <f t="shared" si="0"/>
        <v>5679.4800000000005</v>
      </c>
      <c r="G14" s="102">
        <v>187.74</v>
      </c>
      <c r="H14" s="102">
        <v>435.77</v>
      </c>
      <c r="I14" s="102">
        <v>4307.97</v>
      </c>
      <c r="J14" s="102">
        <f t="shared" si="1"/>
        <v>4931.4800000000005</v>
      </c>
      <c r="K14" s="140">
        <f t="shared" si="2"/>
        <v>86.829780191144252</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15">
      <c r="A15" s="102">
        <v>8</v>
      </c>
      <c r="B15" s="102" t="s">
        <v>18</v>
      </c>
      <c r="C15" s="102">
        <v>337.39</v>
      </c>
      <c r="D15" s="126">
        <v>675.87</v>
      </c>
      <c r="E15" s="102">
        <v>18030.87</v>
      </c>
      <c r="F15" s="102">
        <f t="shared" si="0"/>
        <v>19044.129999999997</v>
      </c>
      <c r="G15" s="102">
        <v>550.39</v>
      </c>
      <c r="H15" s="102">
        <v>572.54999999999995</v>
      </c>
      <c r="I15" s="102">
        <v>6730.04</v>
      </c>
      <c r="J15" s="102">
        <f t="shared" si="1"/>
        <v>7852.98</v>
      </c>
      <c r="K15" s="140">
        <f t="shared" si="2"/>
        <v>41.235698349045094</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15">
      <c r="A16" s="102">
        <v>9</v>
      </c>
      <c r="B16" s="102" t="s">
        <v>19</v>
      </c>
      <c r="C16" s="102">
        <v>1062.77</v>
      </c>
      <c r="D16" s="126">
        <v>892.78</v>
      </c>
      <c r="E16" s="102">
        <v>7562.45</v>
      </c>
      <c r="F16" s="102">
        <f t="shared" si="0"/>
        <v>9518</v>
      </c>
      <c r="G16" s="102">
        <v>972.01</v>
      </c>
      <c r="H16" s="102">
        <v>892.54</v>
      </c>
      <c r="I16" s="102">
        <v>3445.89</v>
      </c>
      <c r="J16" s="102">
        <f t="shared" si="1"/>
        <v>5310.44</v>
      </c>
      <c r="K16" s="140">
        <f t="shared" si="2"/>
        <v>55.793654129018698</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15">
      <c r="A17" s="102">
        <v>10</v>
      </c>
      <c r="B17" s="102" t="s">
        <v>20</v>
      </c>
      <c r="C17" s="102">
        <v>230.37</v>
      </c>
      <c r="D17" s="126">
        <v>332.29</v>
      </c>
      <c r="E17" s="102">
        <v>10534.8</v>
      </c>
      <c r="F17" s="102">
        <f t="shared" si="0"/>
        <v>11097.46</v>
      </c>
      <c r="G17" s="102">
        <v>285.69</v>
      </c>
      <c r="H17" s="102">
        <v>287.7</v>
      </c>
      <c r="I17" s="102">
        <v>13651.37</v>
      </c>
      <c r="J17" s="102">
        <f t="shared" si="1"/>
        <v>14224.76</v>
      </c>
      <c r="K17" s="140">
        <f t="shared" si="2"/>
        <v>128.18032234403191</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15">
      <c r="A18" s="102">
        <v>11</v>
      </c>
      <c r="B18" s="102" t="s">
        <v>21</v>
      </c>
      <c r="C18" s="102">
        <v>0</v>
      </c>
      <c r="D18" s="126">
        <v>6.5</v>
      </c>
      <c r="E18" s="102">
        <v>723.06</v>
      </c>
      <c r="F18" s="102">
        <f t="shared" si="0"/>
        <v>729.56</v>
      </c>
      <c r="G18" s="102">
        <v>0</v>
      </c>
      <c r="H18" s="102">
        <v>8.5299999999999994</v>
      </c>
      <c r="I18" s="102">
        <v>1156.47</v>
      </c>
      <c r="J18" s="102">
        <f t="shared" si="1"/>
        <v>1165</v>
      </c>
      <c r="K18" s="140">
        <f t="shared" si="2"/>
        <v>159.68528976369322</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15">
      <c r="A19" s="102">
        <v>12</v>
      </c>
      <c r="B19" s="102" t="s">
        <v>22</v>
      </c>
      <c r="C19" s="102">
        <v>187.94</v>
      </c>
      <c r="D19" s="126">
        <v>158.88999999999999</v>
      </c>
      <c r="E19" s="102">
        <v>4811.59</v>
      </c>
      <c r="F19" s="102">
        <f t="shared" si="0"/>
        <v>5158.42</v>
      </c>
      <c r="G19" s="102">
        <v>104.58</v>
      </c>
      <c r="H19" s="102">
        <v>184.12</v>
      </c>
      <c r="I19" s="102">
        <v>2066.1999999999998</v>
      </c>
      <c r="J19" s="102">
        <f t="shared" si="1"/>
        <v>2354.8999999999996</v>
      </c>
      <c r="K19" s="140">
        <f t="shared" si="2"/>
        <v>45.651575482415154</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15">
      <c r="A20" s="102">
        <v>13</v>
      </c>
      <c r="B20" s="102" t="s">
        <v>23</v>
      </c>
      <c r="C20" s="102">
        <v>146.29</v>
      </c>
      <c r="D20" s="102">
        <v>1322</v>
      </c>
      <c r="E20" s="102">
        <v>11192.73</v>
      </c>
      <c r="F20" s="102">
        <f t="shared" si="0"/>
        <v>12661.02</v>
      </c>
      <c r="G20" s="102">
        <v>739.65</v>
      </c>
      <c r="H20" s="102">
        <v>1936.72</v>
      </c>
      <c r="I20" s="102">
        <v>8837.0400000000009</v>
      </c>
      <c r="J20" s="102">
        <f t="shared" si="1"/>
        <v>11513.41</v>
      </c>
      <c r="K20" s="140">
        <f t="shared" si="2"/>
        <v>90.935880363509412</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15">
      <c r="A21" s="102">
        <v>14</v>
      </c>
      <c r="B21" s="102" t="s">
        <v>24</v>
      </c>
      <c r="C21" s="102">
        <v>6017.89</v>
      </c>
      <c r="D21" s="102">
        <v>10077.18</v>
      </c>
      <c r="E21" s="102">
        <v>36596.01</v>
      </c>
      <c r="F21" s="102">
        <f t="shared" si="0"/>
        <v>52691.08</v>
      </c>
      <c r="G21" s="102">
        <v>2639.68</v>
      </c>
      <c r="H21" s="102">
        <v>5573.41</v>
      </c>
      <c r="I21" s="102">
        <v>17741.98</v>
      </c>
      <c r="J21" s="102">
        <f t="shared" si="1"/>
        <v>25955.07</v>
      </c>
      <c r="K21" s="140">
        <f t="shared" si="2"/>
        <v>49.258944777749861</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ht="15">
      <c r="A22" s="102">
        <v>15</v>
      </c>
      <c r="B22" s="102" t="s">
        <v>25</v>
      </c>
      <c r="C22" s="102">
        <v>1113.1600000000001</v>
      </c>
      <c r="D22" s="102">
        <v>952.27</v>
      </c>
      <c r="E22" s="102">
        <v>30924.49</v>
      </c>
      <c r="F22" s="102">
        <f t="shared" si="0"/>
        <v>32989.919999999998</v>
      </c>
      <c r="G22" s="102">
        <v>1503.6</v>
      </c>
      <c r="H22" s="102">
        <v>426.48</v>
      </c>
      <c r="I22" s="102">
        <v>18539.009999999998</v>
      </c>
      <c r="J22" s="102">
        <f t="shared" si="1"/>
        <v>20469.089999999997</v>
      </c>
      <c r="K22" s="140">
        <f t="shared" si="2"/>
        <v>62.046497839340006</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ht="15">
      <c r="A23" s="102">
        <v>16</v>
      </c>
      <c r="B23" s="102" t="s">
        <v>26</v>
      </c>
      <c r="C23" s="102">
        <v>0</v>
      </c>
      <c r="D23" s="102">
        <v>31.69</v>
      </c>
      <c r="E23" s="102">
        <v>728.38</v>
      </c>
      <c r="F23" s="102">
        <f t="shared" si="0"/>
        <v>760.07</v>
      </c>
      <c r="G23" s="102">
        <v>0</v>
      </c>
      <c r="H23" s="102">
        <v>111.01</v>
      </c>
      <c r="I23" s="102">
        <v>735.96</v>
      </c>
      <c r="J23" s="102">
        <f t="shared" si="1"/>
        <v>846.97</v>
      </c>
      <c r="K23" s="140">
        <f t="shared" si="2"/>
        <v>111.43315747233807</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ht="15">
      <c r="A24" s="102">
        <v>17</v>
      </c>
      <c r="B24" s="102" t="s">
        <v>27</v>
      </c>
      <c r="C24" s="102">
        <v>0</v>
      </c>
      <c r="D24" s="102">
        <v>108.92</v>
      </c>
      <c r="E24" s="102">
        <v>2426.6</v>
      </c>
      <c r="F24" s="102">
        <f t="shared" si="0"/>
        <v>2535.52</v>
      </c>
      <c r="G24" s="102">
        <v>0</v>
      </c>
      <c r="H24" s="102">
        <v>247.55</v>
      </c>
      <c r="I24" s="102">
        <v>1777.8</v>
      </c>
      <c r="J24" s="102">
        <f t="shared" si="1"/>
        <v>2025.35</v>
      </c>
      <c r="K24" s="140">
        <f t="shared" si="2"/>
        <v>79.879078058938603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ht="15">
      <c r="A25" s="102">
        <v>18</v>
      </c>
      <c r="B25" s="102" t="s">
        <v>28</v>
      </c>
      <c r="C25" s="102">
        <v>0</v>
      </c>
      <c r="D25" s="102">
        <v>0</v>
      </c>
      <c r="E25" s="102">
        <v>417.1</v>
      </c>
      <c r="F25" s="102">
        <f t="shared" si="0"/>
        <v>417.1</v>
      </c>
      <c r="G25" s="102">
        <v>0</v>
      </c>
      <c r="H25" s="102">
        <v>0</v>
      </c>
      <c r="I25" s="102">
        <v>476.25</v>
      </c>
      <c r="J25" s="102">
        <f t="shared" si="1"/>
        <v>476.25</v>
      </c>
      <c r="K25" s="140">
        <f t="shared" si="2"/>
        <v>114.18125149844161</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ht="15">
      <c r="A26" s="102">
        <v>19</v>
      </c>
      <c r="B26" s="102" t="s">
        <v>29</v>
      </c>
      <c r="C26" s="102">
        <v>867.23</v>
      </c>
      <c r="D26" s="102">
        <v>1029.95</v>
      </c>
      <c r="E26" s="102">
        <v>6959.37</v>
      </c>
      <c r="F26" s="102">
        <f t="shared" si="0"/>
        <v>8856.5499999999993</v>
      </c>
      <c r="G26" s="102">
        <v>1029.69</v>
      </c>
      <c r="H26" s="102">
        <v>1329.18</v>
      </c>
      <c r="I26" s="102">
        <v>11415.12</v>
      </c>
      <c r="J26" s="102">
        <f t="shared" si="1"/>
        <v>13773.990000000002</v>
      </c>
      <c r="K26" s="140">
        <f t="shared" si="2"/>
        <v>155.52320034324879</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ht="15">
      <c r="A27" s="102">
        <v>20</v>
      </c>
      <c r="B27" s="102" t="s">
        <v>30</v>
      </c>
      <c r="C27" s="102">
        <v>0</v>
      </c>
      <c r="D27" s="102">
        <v>0</v>
      </c>
      <c r="E27" s="102">
        <v>555.04</v>
      </c>
      <c r="F27" s="102">
        <f t="shared" si="0"/>
        <v>555.04</v>
      </c>
      <c r="G27" s="102">
        <v>0</v>
      </c>
      <c r="H27" s="102">
        <v>0</v>
      </c>
      <c r="I27" s="102">
        <v>3988.16</v>
      </c>
      <c r="J27" s="102">
        <f t="shared" si="1"/>
        <v>3988.16</v>
      </c>
      <c r="K27" s="140">
        <f t="shared" si="2"/>
        <v>718.53560103776306</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ht="15">
      <c r="A28" s="102">
        <v>21</v>
      </c>
      <c r="B28" s="102" t="s">
        <v>31</v>
      </c>
      <c r="C28" s="102">
        <v>48.82</v>
      </c>
      <c r="D28" s="102">
        <v>390.22</v>
      </c>
      <c r="E28" s="102">
        <v>4101.99</v>
      </c>
      <c r="F28" s="102">
        <f t="shared" si="0"/>
        <v>4541.03</v>
      </c>
      <c r="G28" s="102">
        <v>45.75</v>
      </c>
      <c r="H28" s="102">
        <v>298.12</v>
      </c>
      <c r="I28" s="102">
        <v>3017.37</v>
      </c>
      <c r="J28" s="102">
        <f t="shared" si="1"/>
        <v>3361.24</v>
      </c>
      <c r="K28" s="140">
        <f t="shared" si="2"/>
        <v>74.019330416227163</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ht="15">
      <c r="A29" s="102">
        <v>22</v>
      </c>
      <c r="B29" s="102" t="s">
        <v>32</v>
      </c>
      <c r="C29" s="102">
        <v>0</v>
      </c>
      <c r="D29" s="102">
        <v>0</v>
      </c>
      <c r="E29" s="102">
        <v>1926.88</v>
      </c>
      <c r="F29" s="102">
        <f t="shared" si="0"/>
        <v>1926.88</v>
      </c>
      <c r="G29" s="102">
        <v>5.08</v>
      </c>
      <c r="H29" s="102">
        <v>49.52</v>
      </c>
      <c r="I29" s="102">
        <v>1304.27</v>
      </c>
      <c r="J29" s="102">
        <f t="shared" si="1"/>
        <v>1358.87</v>
      </c>
      <c r="K29" s="140">
        <f t="shared" si="2"/>
        <v>70.521776135514401</v>
      </c>
      <c r="L29" s="141"/>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ht="15">
      <c r="A30" s="102">
        <v>23</v>
      </c>
      <c r="B30" s="102" t="s">
        <v>33</v>
      </c>
      <c r="C30" s="102">
        <v>48.06</v>
      </c>
      <c r="D30" s="102">
        <v>559</v>
      </c>
      <c r="E30" s="102">
        <v>6275.01</v>
      </c>
      <c r="F30" s="102">
        <f t="shared" si="0"/>
        <v>6882.07</v>
      </c>
      <c r="G30" s="102">
        <v>67.099999999999994</v>
      </c>
      <c r="H30" s="102">
        <v>353.87</v>
      </c>
      <c r="I30" s="102">
        <v>2743.02</v>
      </c>
      <c r="J30" s="102">
        <f t="shared" si="1"/>
        <v>3163.99</v>
      </c>
      <c r="K30" s="140">
        <f t="shared" si="2"/>
        <v>45.974394331937916</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ht="15">
      <c r="A31" s="102">
        <v>24</v>
      </c>
      <c r="B31" s="102" t="s">
        <v>34</v>
      </c>
      <c r="C31" s="102">
        <v>19.350000000000001</v>
      </c>
      <c r="D31" s="102">
        <v>151.05000000000001</v>
      </c>
      <c r="E31" s="102">
        <v>6003.01</v>
      </c>
      <c r="F31" s="102">
        <f t="shared" si="0"/>
        <v>6173.41</v>
      </c>
      <c r="G31" s="102">
        <v>44.87</v>
      </c>
      <c r="H31" s="102">
        <v>149.78</v>
      </c>
      <c r="I31" s="102">
        <v>3615.3</v>
      </c>
      <c r="J31" s="102">
        <f t="shared" si="1"/>
        <v>3809.9500000000003</v>
      </c>
      <c r="K31" s="140">
        <f t="shared" si="2"/>
        <v>61.715486254760343</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ht="15">
      <c r="A32" s="102">
        <v>25</v>
      </c>
      <c r="B32" s="102" t="s">
        <v>35</v>
      </c>
      <c r="C32" s="102">
        <v>0</v>
      </c>
      <c r="D32" s="102">
        <v>119.91</v>
      </c>
      <c r="E32" s="102">
        <v>1308.19</v>
      </c>
      <c r="F32" s="102">
        <f t="shared" si="0"/>
        <v>1428.1000000000001</v>
      </c>
      <c r="G32" s="102">
        <v>0</v>
      </c>
      <c r="H32" s="102">
        <v>313.66000000000003</v>
      </c>
      <c r="I32" s="102">
        <v>536.32000000000005</v>
      </c>
      <c r="J32" s="102">
        <f t="shared" si="1"/>
        <v>849.98</v>
      </c>
      <c r="K32" s="140">
        <f t="shared" si="2"/>
        <v>59.518241019536447</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row r="33" spans="1:245" ht="15">
      <c r="A33" s="102">
        <v>26</v>
      </c>
      <c r="B33" s="102" t="s">
        <v>36</v>
      </c>
      <c r="C33" s="102">
        <v>72.150000000000006</v>
      </c>
      <c r="D33" s="102">
        <v>161.84</v>
      </c>
      <c r="E33" s="102">
        <v>9600.1299999999992</v>
      </c>
      <c r="F33" s="102">
        <f t="shared" si="0"/>
        <v>9834.119999999999</v>
      </c>
      <c r="G33" s="102">
        <v>2785.88</v>
      </c>
      <c r="H33" s="102">
        <v>236.01</v>
      </c>
      <c r="I33" s="102">
        <v>10086.89</v>
      </c>
      <c r="J33" s="102">
        <f t="shared" si="1"/>
        <v>13108.779999999999</v>
      </c>
      <c r="K33" s="140">
        <f t="shared" si="2"/>
        <v>133.29896320158795</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row>
    <row r="34" spans="1:245" ht="15">
      <c r="A34" s="102">
        <v>27</v>
      </c>
      <c r="B34" s="102" t="s">
        <v>37</v>
      </c>
      <c r="C34" s="102">
        <v>1694.87</v>
      </c>
      <c r="D34" s="102">
        <v>3584.35</v>
      </c>
      <c r="E34" s="102">
        <v>132938.65</v>
      </c>
      <c r="F34" s="102">
        <f t="shared" si="0"/>
        <v>138217.87</v>
      </c>
      <c r="G34" s="102">
        <v>785.95</v>
      </c>
      <c r="H34" s="102">
        <v>5837.72</v>
      </c>
      <c r="I34" s="102">
        <v>70703.539999999994</v>
      </c>
      <c r="J34" s="102">
        <f t="shared" si="1"/>
        <v>77327.209999999992</v>
      </c>
      <c r="K34" s="140">
        <f t="shared" si="2"/>
        <v>55.945884566156309</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row>
    <row r="35" spans="1:245" ht="15">
      <c r="A35" s="102">
        <v>28</v>
      </c>
      <c r="B35" s="102" t="s">
        <v>38</v>
      </c>
      <c r="C35" s="102">
        <v>424.25</v>
      </c>
      <c r="D35" s="102">
        <v>3346.58</v>
      </c>
      <c r="E35" s="102">
        <v>59161.35</v>
      </c>
      <c r="F35" s="102">
        <f t="shared" si="0"/>
        <v>62932.18</v>
      </c>
      <c r="G35" s="102">
        <v>129.29</v>
      </c>
      <c r="H35" s="102">
        <v>1364.78</v>
      </c>
      <c r="I35" s="102">
        <v>45478.97</v>
      </c>
      <c r="J35" s="102">
        <f t="shared" si="1"/>
        <v>46973.04</v>
      </c>
      <c r="K35" s="140">
        <f t="shared" si="2"/>
        <v>74.640732293081228</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row>
    <row r="36" spans="1:245" ht="15">
      <c r="A36" s="102">
        <v>29</v>
      </c>
      <c r="B36" s="102" t="s">
        <v>39</v>
      </c>
      <c r="C36" s="102">
        <v>2534.4899999999998</v>
      </c>
      <c r="D36" s="102">
        <v>2595.5700000000002</v>
      </c>
      <c r="E36" s="102">
        <v>90485.82</v>
      </c>
      <c r="F36" s="102">
        <f t="shared" si="0"/>
        <v>95615.88</v>
      </c>
      <c r="G36" s="102">
        <v>468.39</v>
      </c>
      <c r="H36" s="102">
        <v>4143.6400000000003</v>
      </c>
      <c r="I36" s="102">
        <v>49297.25</v>
      </c>
      <c r="J36" s="102">
        <f t="shared" si="1"/>
        <v>53909.279999999999</v>
      </c>
      <c r="K36" s="140">
        <f t="shared" si="2"/>
        <v>56.381094855791737</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row>
    <row r="37" spans="1:245" ht="15">
      <c r="A37" s="102">
        <v>30</v>
      </c>
      <c r="B37" s="102" t="s">
        <v>40</v>
      </c>
      <c r="C37" s="102">
        <v>388.16</v>
      </c>
      <c r="D37" s="102">
        <v>110.04</v>
      </c>
      <c r="E37" s="102">
        <v>10170.43</v>
      </c>
      <c r="F37" s="102">
        <f t="shared" si="0"/>
        <v>10668.630000000001</v>
      </c>
      <c r="G37" s="102">
        <v>157.21</v>
      </c>
      <c r="H37" s="102">
        <v>62.56</v>
      </c>
      <c r="I37" s="102">
        <v>13230.21</v>
      </c>
      <c r="J37" s="102">
        <f t="shared" si="1"/>
        <v>13449.98</v>
      </c>
      <c r="K37" s="140">
        <f t="shared" si="2"/>
        <v>126.07035767479047</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row>
    <row r="38" spans="1:245" ht="15">
      <c r="A38" s="102">
        <v>31</v>
      </c>
      <c r="B38" s="102" t="s">
        <v>41</v>
      </c>
      <c r="C38" s="102">
        <v>2.52</v>
      </c>
      <c r="D38" s="102">
        <v>37.21</v>
      </c>
      <c r="E38" s="102">
        <v>787.82</v>
      </c>
      <c r="F38" s="102">
        <f t="shared" si="0"/>
        <v>827.55000000000007</v>
      </c>
      <c r="G38" s="102">
        <v>25.69</v>
      </c>
      <c r="H38" s="102">
        <v>362.33</v>
      </c>
      <c r="I38" s="102">
        <v>1758.72</v>
      </c>
      <c r="J38" s="102">
        <f t="shared" si="1"/>
        <v>2146.7399999999998</v>
      </c>
      <c r="K38" s="140">
        <f t="shared" si="2"/>
        <v>259.40909914808771</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row>
    <row r="39" spans="1:245" ht="15">
      <c r="A39" s="102">
        <v>32</v>
      </c>
      <c r="B39" s="102" t="s">
        <v>42</v>
      </c>
      <c r="C39" s="102">
        <v>67.78</v>
      </c>
      <c r="D39" s="102">
        <v>3.77</v>
      </c>
      <c r="E39" s="102">
        <v>1425.96</v>
      </c>
      <c r="F39" s="102">
        <f t="shared" si="0"/>
        <v>1497.51</v>
      </c>
      <c r="G39" s="102">
        <v>321.13</v>
      </c>
      <c r="H39" s="102">
        <v>55.68</v>
      </c>
      <c r="I39" s="102">
        <v>1795.45</v>
      </c>
      <c r="J39" s="102">
        <f t="shared" si="1"/>
        <v>2172.2600000000002</v>
      </c>
      <c r="K39" s="140">
        <f t="shared" si="2"/>
        <v>145.05812982884925</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row>
    <row r="40" spans="1:245" ht="15">
      <c r="A40" s="102">
        <v>33</v>
      </c>
      <c r="B40" s="102" t="s">
        <v>43</v>
      </c>
      <c r="C40" s="102">
        <v>31.33</v>
      </c>
      <c r="D40" s="102">
        <v>379.94</v>
      </c>
      <c r="E40" s="102">
        <v>9087.65</v>
      </c>
      <c r="F40" s="102">
        <f t="shared" si="0"/>
        <v>9498.92</v>
      </c>
      <c r="G40" s="102">
        <v>441.8</v>
      </c>
      <c r="H40" s="102">
        <v>1418.03</v>
      </c>
      <c r="I40" s="102">
        <v>7581.81</v>
      </c>
      <c r="J40" s="102">
        <f t="shared" si="1"/>
        <v>9441.64</v>
      </c>
      <c r="K40" s="140">
        <f t="shared" si="2"/>
        <v>99.396984078189931</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row>
    <row r="41" spans="1:245" ht="15">
      <c r="A41" s="102">
        <v>34</v>
      </c>
      <c r="B41" s="102" t="s">
        <v>44</v>
      </c>
      <c r="C41" s="102">
        <v>10.33</v>
      </c>
      <c r="D41" s="102">
        <v>87.51</v>
      </c>
      <c r="E41" s="102">
        <v>104.03</v>
      </c>
      <c r="F41" s="102">
        <f t="shared" si="0"/>
        <v>201.87</v>
      </c>
      <c r="G41" s="102">
        <v>11.22</v>
      </c>
      <c r="H41" s="102">
        <v>86.69</v>
      </c>
      <c r="I41" s="102">
        <v>42.84</v>
      </c>
      <c r="J41" s="102">
        <f t="shared" si="1"/>
        <v>140.75</v>
      </c>
      <c r="K41" s="140">
        <f t="shared" si="2"/>
        <v>69.723089116758302</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row>
    <row r="42" spans="1:245" ht="15">
      <c r="A42" s="102">
        <v>35</v>
      </c>
      <c r="B42" s="102" t="s">
        <v>45</v>
      </c>
      <c r="C42" s="102">
        <v>13458.25</v>
      </c>
      <c r="D42" s="102">
        <v>5530.95</v>
      </c>
      <c r="E42" s="102">
        <v>10680.57</v>
      </c>
      <c r="F42" s="102">
        <f t="shared" si="0"/>
        <v>29669.77</v>
      </c>
      <c r="G42" s="102">
        <v>18021.39</v>
      </c>
      <c r="H42" s="102">
        <v>3836.22</v>
      </c>
      <c r="I42" s="102">
        <v>3543.39</v>
      </c>
      <c r="J42" s="102">
        <f t="shared" si="1"/>
        <v>25401</v>
      </c>
      <c r="K42" s="140">
        <f t="shared" si="2"/>
        <v>85.612392681170093</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row>
    <row r="43" spans="1:245" ht="15">
      <c r="A43" s="102">
        <v>36</v>
      </c>
      <c r="B43" s="102" t="s">
        <v>46</v>
      </c>
      <c r="C43" s="102">
        <v>6853.31</v>
      </c>
      <c r="D43" s="102">
        <v>4379.17</v>
      </c>
      <c r="E43" s="102">
        <v>5172.84</v>
      </c>
      <c r="F43" s="102">
        <f t="shared" si="0"/>
        <v>16405.32</v>
      </c>
      <c r="G43" s="102">
        <v>8171.72</v>
      </c>
      <c r="H43" s="102">
        <v>3266.22</v>
      </c>
      <c r="I43" s="102">
        <v>1358.92</v>
      </c>
      <c r="J43" s="102">
        <f t="shared" si="1"/>
        <v>12796.86</v>
      </c>
      <c r="K43" s="140">
        <f t="shared" si="2"/>
        <v>78.004330302609162</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row>
    <row r="44" spans="1:245" ht="15">
      <c r="A44" s="102">
        <v>37</v>
      </c>
      <c r="B44" s="102" t="s">
        <v>47</v>
      </c>
      <c r="C44" s="102">
        <v>0</v>
      </c>
      <c r="D44" s="102">
        <v>0</v>
      </c>
      <c r="E44" s="102">
        <v>471.72</v>
      </c>
      <c r="F44" s="102">
        <f t="shared" si="0"/>
        <v>471.72</v>
      </c>
      <c r="G44" s="102">
        <v>1809.83</v>
      </c>
      <c r="H44" s="102">
        <v>0</v>
      </c>
      <c r="I44" s="102">
        <v>0</v>
      </c>
      <c r="J44" s="102">
        <f t="shared" si="1"/>
        <v>1809.83</v>
      </c>
      <c r="K44" s="140">
        <f t="shared" si="2"/>
        <v>383.66615789027384</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row>
    <row r="45" spans="1:245" ht="15">
      <c r="A45" s="102">
        <v>38</v>
      </c>
      <c r="B45" s="102" t="s">
        <v>48</v>
      </c>
      <c r="C45" s="102">
        <v>10049.58</v>
      </c>
      <c r="D45" s="102">
        <v>10050.65</v>
      </c>
      <c r="E45" s="102">
        <v>22171.119999999999</v>
      </c>
      <c r="F45" s="102">
        <f t="shared" si="0"/>
        <v>42271.35</v>
      </c>
      <c r="G45" s="102">
        <v>10794.48</v>
      </c>
      <c r="H45" s="102">
        <v>11928.19</v>
      </c>
      <c r="I45" s="102">
        <v>17964.330000000002</v>
      </c>
      <c r="J45" s="102">
        <f t="shared" si="1"/>
        <v>40687</v>
      </c>
      <c r="K45" s="140">
        <f t="shared" si="2"/>
        <v>96.251953155032894</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row>
    <row r="46" spans="1:245" ht="15">
      <c r="A46" s="102">
        <v>39</v>
      </c>
      <c r="B46" s="102" t="s">
        <v>49</v>
      </c>
      <c r="C46" s="102">
        <v>0</v>
      </c>
      <c r="D46" s="102">
        <v>0</v>
      </c>
      <c r="E46" s="102">
        <v>0</v>
      </c>
      <c r="F46" s="102">
        <f t="shared" si="0"/>
        <v>0</v>
      </c>
      <c r="G46" s="102">
        <v>0</v>
      </c>
      <c r="H46" s="102">
        <v>0</v>
      </c>
      <c r="I46" s="102">
        <v>2135</v>
      </c>
      <c r="J46" s="102">
        <f t="shared" si="1"/>
        <v>2135</v>
      </c>
      <c r="K46" s="140" t="e">
        <f t="shared" si="2"/>
        <v>#DIV/0!</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row>
    <row r="47" spans="1:245" ht="15">
      <c r="A47" s="102">
        <v>40</v>
      </c>
      <c r="B47" s="102" t="s">
        <v>50</v>
      </c>
      <c r="C47" s="102">
        <v>53.52</v>
      </c>
      <c r="D47" s="102">
        <v>14.63</v>
      </c>
      <c r="E47" s="102">
        <v>1891.38</v>
      </c>
      <c r="F47" s="102">
        <f t="shared" si="0"/>
        <v>1959.5300000000002</v>
      </c>
      <c r="G47" s="102">
        <v>292.11</v>
      </c>
      <c r="H47" s="102">
        <v>58.94</v>
      </c>
      <c r="I47" s="102">
        <v>228.43</v>
      </c>
      <c r="J47" s="102">
        <f t="shared" si="1"/>
        <v>579.48</v>
      </c>
      <c r="K47" s="140">
        <f t="shared" si="2"/>
        <v>29.572397462656859</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row>
    <row r="48" spans="1:245" ht="15">
      <c r="A48" s="102">
        <v>41</v>
      </c>
      <c r="B48" s="102" t="s">
        <v>51</v>
      </c>
      <c r="C48" s="102">
        <v>21.42</v>
      </c>
      <c r="D48" s="102">
        <v>266.94</v>
      </c>
      <c r="E48" s="102">
        <v>1397.74</v>
      </c>
      <c r="F48" s="102">
        <f t="shared" si="0"/>
        <v>1686.1</v>
      </c>
      <c r="G48" s="102">
        <v>150.05000000000001</v>
      </c>
      <c r="H48" s="102">
        <v>868.18</v>
      </c>
      <c r="I48" s="102">
        <v>1357.6</v>
      </c>
      <c r="J48" s="102">
        <f t="shared" si="1"/>
        <v>2375.83</v>
      </c>
      <c r="K48" s="140">
        <f t="shared" si="2"/>
        <v>140.90682640412788</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row>
    <row r="49" spans="1:245" ht="15">
      <c r="A49" s="102">
        <v>42</v>
      </c>
      <c r="B49" s="102" t="s">
        <v>52</v>
      </c>
      <c r="C49" s="102">
        <v>0.57999999999999996</v>
      </c>
      <c r="D49" s="102">
        <v>4.34</v>
      </c>
      <c r="E49" s="102">
        <v>202.28</v>
      </c>
      <c r="F49" s="102">
        <f t="shared" si="0"/>
        <v>207.2</v>
      </c>
      <c r="G49" s="102">
        <v>23.16</v>
      </c>
      <c r="H49" s="102">
        <v>139.47999999999999</v>
      </c>
      <c r="I49" s="102">
        <v>170.01</v>
      </c>
      <c r="J49" s="102">
        <f t="shared" si="1"/>
        <v>332.65</v>
      </c>
      <c r="K49" s="140">
        <f t="shared" si="2"/>
        <v>160.54536679536679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row>
    <row r="50" spans="1:245" ht="15">
      <c r="A50" s="102">
        <v>43</v>
      </c>
      <c r="B50" s="102" t="s">
        <v>53</v>
      </c>
      <c r="C50" s="102">
        <v>1.06</v>
      </c>
      <c r="D50" s="102">
        <v>7.45</v>
      </c>
      <c r="E50" s="102">
        <v>204.81</v>
      </c>
      <c r="F50" s="102">
        <f t="shared" si="0"/>
        <v>213.32</v>
      </c>
      <c r="G50" s="102">
        <v>50.37</v>
      </c>
      <c r="H50" s="102">
        <v>171.51</v>
      </c>
      <c r="I50" s="102">
        <v>202.13</v>
      </c>
      <c r="J50" s="102">
        <f t="shared" si="1"/>
        <v>424.01</v>
      </c>
      <c r="K50" s="140">
        <f t="shared" si="2"/>
        <v>198.76711044440279</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row>
    <row r="51" spans="1:245" ht="15">
      <c r="A51" s="102">
        <v>44</v>
      </c>
      <c r="B51" s="102" t="s">
        <v>54</v>
      </c>
      <c r="C51" s="102">
        <v>1.66</v>
      </c>
      <c r="D51" s="102">
        <v>27</v>
      </c>
      <c r="E51" s="102">
        <v>1548.44</v>
      </c>
      <c r="F51" s="102">
        <f t="shared" si="0"/>
        <v>1577.1000000000001</v>
      </c>
      <c r="G51" s="102">
        <v>120.51</v>
      </c>
      <c r="H51" s="102">
        <v>187.39</v>
      </c>
      <c r="I51" s="102">
        <v>1632.67</v>
      </c>
      <c r="J51" s="102">
        <f t="shared" si="1"/>
        <v>1940.5700000000002</v>
      </c>
      <c r="K51" s="140">
        <f t="shared" si="2"/>
        <v>123.0467313423372</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row>
    <row r="52" spans="1:245" ht="15">
      <c r="A52" s="102">
        <v>45</v>
      </c>
      <c r="B52" s="102" t="s">
        <v>55</v>
      </c>
      <c r="C52" s="102">
        <v>0</v>
      </c>
      <c r="D52" s="102">
        <v>0</v>
      </c>
      <c r="E52" s="102">
        <v>791.58</v>
      </c>
      <c r="F52" s="102">
        <f t="shared" si="0"/>
        <v>791.58</v>
      </c>
      <c r="G52" s="102">
        <v>0</v>
      </c>
      <c r="H52" s="102">
        <v>0</v>
      </c>
      <c r="I52" s="102">
        <v>0.84</v>
      </c>
      <c r="J52" s="102">
        <f t="shared" si="1"/>
        <v>0.84</v>
      </c>
      <c r="K52" s="140">
        <f t="shared" si="2"/>
        <v>0.10611688016372317</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row>
    <row r="53" spans="1:245" ht="15">
      <c r="A53" s="102">
        <v>46</v>
      </c>
      <c r="B53" s="102" t="s">
        <v>56</v>
      </c>
      <c r="C53" s="102">
        <v>23.1</v>
      </c>
      <c r="D53" s="102">
        <v>23.47</v>
      </c>
      <c r="E53" s="102">
        <v>589.96</v>
      </c>
      <c r="F53" s="102">
        <f t="shared" si="0"/>
        <v>636.53000000000009</v>
      </c>
      <c r="G53" s="102">
        <v>13.55</v>
      </c>
      <c r="H53" s="102">
        <v>616.35</v>
      </c>
      <c r="I53" s="102">
        <v>334.8</v>
      </c>
      <c r="J53" s="102">
        <f t="shared" si="1"/>
        <v>964.7</v>
      </c>
      <c r="K53" s="140">
        <f t="shared" si="2"/>
        <v>151.55609319277957</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row>
    <row r="54" spans="1:245" ht="15">
      <c r="A54" s="102">
        <v>47</v>
      </c>
      <c r="B54" s="102" t="s">
        <v>57</v>
      </c>
      <c r="C54" s="102">
        <v>0</v>
      </c>
      <c r="D54" s="102">
        <v>40.24</v>
      </c>
      <c r="E54" s="102">
        <v>166.82</v>
      </c>
      <c r="F54" s="102">
        <f t="shared" si="0"/>
        <v>207.06</v>
      </c>
      <c r="G54" s="102">
        <v>0</v>
      </c>
      <c r="H54" s="102">
        <v>0</v>
      </c>
      <c r="I54" s="102">
        <v>0</v>
      </c>
      <c r="J54" s="102">
        <f t="shared" si="1"/>
        <v>0</v>
      </c>
      <c r="K54" s="140">
        <f t="shared" si="2"/>
        <v>0</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row>
    <row r="55" spans="1:245" ht="15">
      <c r="A55" s="102">
        <v>48</v>
      </c>
      <c r="B55" s="102" t="s">
        <v>58</v>
      </c>
      <c r="C55" s="102">
        <v>8.1999999999999993</v>
      </c>
      <c r="D55" s="102">
        <v>6.25</v>
      </c>
      <c r="E55" s="102">
        <v>3.84</v>
      </c>
      <c r="F55" s="102">
        <f t="shared" si="0"/>
        <v>18.29</v>
      </c>
      <c r="G55" s="102">
        <v>0</v>
      </c>
      <c r="H55" s="102">
        <v>0</v>
      </c>
      <c r="I55" s="102">
        <v>0</v>
      </c>
      <c r="J55" s="102">
        <f t="shared" si="1"/>
        <v>0</v>
      </c>
      <c r="K55" s="140">
        <f t="shared" si="2"/>
        <v>0</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row>
    <row r="56" spans="1:245" ht="15">
      <c r="A56" s="102">
        <v>49</v>
      </c>
      <c r="B56" s="102" t="s">
        <v>59</v>
      </c>
      <c r="C56" s="102">
        <v>0</v>
      </c>
      <c r="D56" s="102">
        <v>0</v>
      </c>
      <c r="E56" s="102">
        <v>0</v>
      </c>
      <c r="F56" s="102">
        <f t="shared" si="0"/>
        <v>0</v>
      </c>
      <c r="G56" s="102">
        <v>0</v>
      </c>
      <c r="H56" s="102">
        <v>0</v>
      </c>
      <c r="I56" s="102">
        <v>0</v>
      </c>
      <c r="J56" s="102">
        <f t="shared" si="1"/>
        <v>0</v>
      </c>
      <c r="K56" s="140" t="e">
        <f t="shared" si="2"/>
        <v>#DIV/0!</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row>
    <row r="57" spans="1:245" s="22" customFormat="1">
      <c r="A57" s="103"/>
      <c r="B57" s="104" t="s">
        <v>60</v>
      </c>
      <c r="C57" s="127">
        <f>SUM(C8:C56)</f>
        <v>99351.500000000015</v>
      </c>
      <c r="D57" s="104">
        <f t="shared" ref="D57:J57" si="3">SUM(D8:D56)</f>
        <v>132111.48000000004</v>
      </c>
      <c r="E57" s="104">
        <f t="shared" si="3"/>
        <v>977025.70999999973</v>
      </c>
      <c r="F57" s="104">
        <f t="shared" si="3"/>
        <v>1208488.6900000009</v>
      </c>
      <c r="G57" s="104">
        <f t="shared" si="3"/>
        <v>99140.160000000003</v>
      </c>
      <c r="H57" s="104">
        <f t="shared" si="3"/>
        <v>107932.38999999997</v>
      </c>
      <c r="I57" s="104">
        <f t="shared" si="3"/>
        <v>640964.67999999993</v>
      </c>
      <c r="J57" s="104">
        <f t="shared" si="3"/>
        <v>848037.22999999963</v>
      </c>
      <c r="K57" s="127">
        <f>J57/F57*100</f>
        <v>70.173369185606447</v>
      </c>
    </row>
  </sheetData>
  <mergeCells count="6">
    <mergeCell ref="B1:K1"/>
    <mergeCell ref="B2:K2"/>
    <mergeCell ref="B3:K3"/>
    <mergeCell ref="B4:K4"/>
    <mergeCell ref="C6:F6"/>
    <mergeCell ref="G6:J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K14" sqref="K14"/>
    </sheetView>
  </sheetViews>
  <sheetFormatPr defaultRowHeight="15"/>
  <cols>
    <col min="2" max="2" width="19.85546875" customWidth="1"/>
    <col min="3" max="3" width="19.140625" customWidth="1"/>
    <col min="4" max="4" width="13.7109375" customWidth="1"/>
    <col min="5" max="5" width="17.85546875" customWidth="1"/>
    <col min="6" max="6" width="16.7109375" customWidth="1"/>
    <col min="7" max="7" width="19.140625" customWidth="1"/>
    <col min="8" max="8" width="17.28515625" customWidth="1"/>
    <col min="9" max="9" width="25.7109375" customWidth="1"/>
  </cols>
  <sheetData>
    <row r="1" spans="1:9" ht="30" customHeight="1" thickBot="1">
      <c r="A1" s="398" t="s">
        <v>416</v>
      </c>
      <c r="B1" s="399"/>
      <c r="C1" s="399"/>
      <c r="D1" s="399"/>
      <c r="E1" s="399"/>
      <c r="F1" s="399"/>
      <c r="G1" s="399"/>
      <c r="H1" s="399"/>
      <c r="I1" s="400"/>
    </row>
    <row r="2" spans="1:9" ht="26.25" thickBot="1">
      <c r="A2" s="262" t="s">
        <v>372</v>
      </c>
      <c r="B2" s="263" t="s">
        <v>417</v>
      </c>
      <c r="C2" s="264" t="s">
        <v>418</v>
      </c>
      <c r="D2" s="264" t="s">
        <v>376</v>
      </c>
      <c r="E2" s="263" t="s">
        <v>419</v>
      </c>
      <c r="F2" s="263" t="s">
        <v>420</v>
      </c>
      <c r="G2" s="263" t="s">
        <v>421</v>
      </c>
      <c r="H2" s="264" t="s">
        <v>422</v>
      </c>
      <c r="I2" s="263" t="s">
        <v>423</v>
      </c>
    </row>
    <row r="3" spans="1:9" ht="15.75" thickBot="1">
      <c r="A3" s="265">
        <v>1</v>
      </c>
      <c r="B3" s="266" t="s">
        <v>382</v>
      </c>
      <c r="C3" s="267">
        <v>377</v>
      </c>
      <c r="D3" s="267">
        <v>10830</v>
      </c>
      <c r="E3" s="267">
        <v>10614</v>
      </c>
      <c r="F3" s="267">
        <v>8319218</v>
      </c>
      <c r="G3" s="267">
        <v>1383128</v>
      </c>
      <c r="H3" s="267">
        <v>0</v>
      </c>
      <c r="I3" s="267">
        <v>6936090</v>
      </c>
    </row>
    <row r="4" spans="1:9" ht="15.75" thickBot="1">
      <c r="A4" s="265">
        <v>2</v>
      </c>
      <c r="B4" s="266" t="s">
        <v>383</v>
      </c>
      <c r="C4" s="267">
        <v>365</v>
      </c>
      <c r="D4" s="267">
        <v>12178</v>
      </c>
      <c r="E4" s="267">
        <v>10889</v>
      </c>
      <c r="F4" s="267">
        <v>3949599</v>
      </c>
      <c r="G4" s="267">
        <v>0</v>
      </c>
      <c r="H4" s="267">
        <v>0</v>
      </c>
      <c r="I4" s="267">
        <v>3949599</v>
      </c>
    </row>
    <row r="5" spans="1:9" ht="15.75" thickBot="1">
      <c r="A5" s="265">
        <v>3</v>
      </c>
      <c r="B5" s="266" t="s">
        <v>384</v>
      </c>
      <c r="C5" s="267">
        <v>428</v>
      </c>
      <c r="D5" s="267">
        <v>11487</v>
      </c>
      <c r="E5" s="267">
        <v>8741</v>
      </c>
      <c r="F5" s="267">
        <v>2965059</v>
      </c>
      <c r="G5" s="267">
        <v>0</v>
      </c>
      <c r="H5" s="267">
        <v>0</v>
      </c>
      <c r="I5" s="267">
        <v>2965059</v>
      </c>
    </row>
    <row r="6" spans="1:9" ht="15.75" thickBot="1">
      <c r="A6" s="265">
        <v>4</v>
      </c>
      <c r="B6" s="266" t="s">
        <v>385</v>
      </c>
      <c r="C6" s="267">
        <v>450</v>
      </c>
      <c r="D6" s="267">
        <v>12556</v>
      </c>
      <c r="E6" s="267">
        <v>10364</v>
      </c>
      <c r="F6" s="267">
        <v>9186392</v>
      </c>
      <c r="G6" s="267">
        <v>0</v>
      </c>
      <c r="H6" s="267">
        <v>0</v>
      </c>
      <c r="I6" s="267">
        <v>9186392</v>
      </c>
    </row>
    <row r="7" spans="1:9" ht="15.75" thickBot="1">
      <c r="A7" s="265">
        <v>5</v>
      </c>
      <c r="B7" s="266" t="s">
        <v>386</v>
      </c>
      <c r="C7" s="267">
        <v>335</v>
      </c>
      <c r="D7" s="267">
        <v>9638</v>
      </c>
      <c r="E7" s="267">
        <v>8468</v>
      </c>
      <c r="F7" s="267">
        <v>4421804</v>
      </c>
      <c r="G7" s="267">
        <v>0</v>
      </c>
      <c r="H7" s="267">
        <v>0</v>
      </c>
      <c r="I7" s="267">
        <v>4421804</v>
      </c>
    </row>
    <row r="8" spans="1:9" ht="15.75" thickBot="1">
      <c r="A8" s="265">
        <v>6</v>
      </c>
      <c r="B8" s="266" t="s">
        <v>387</v>
      </c>
      <c r="C8" s="267">
        <v>341</v>
      </c>
      <c r="D8" s="267">
        <v>10937</v>
      </c>
      <c r="E8" s="267">
        <v>9565</v>
      </c>
      <c r="F8" s="267">
        <v>4645028</v>
      </c>
      <c r="G8" s="267">
        <v>165000</v>
      </c>
      <c r="H8" s="267">
        <v>0</v>
      </c>
      <c r="I8" s="267">
        <v>4480028</v>
      </c>
    </row>
    <row r="9" spans="1:9" ht="15.75" thickBot="1">
      <c r="A9" s="265">
        <v>7</v>
      </c>
      <c r="B9" s="266" t="s">
        <v>388</v>
      </c>
      <c r="C9" s="267">
        <v>447</v>
      </c>
      <c r="D9" s="267">
        <v>13835</v>
      </c>
      <c r="E9" s="267">
        <v>11058</v>
      </c>
      <c r="F9" s="267">
        <v>9186392</v>
      </c>
      <c r="G9" s="267">
        <v>0</v>
      </c>
      <c r="H9" s="267">
        <v>0</v>
      </c>
      <c r="I9" s="267">
        <v>9186392</v>
      </c>
    </row>
    <row r="10" spans="1:9" ht="15.75" thickBot="1">
      <c r="A10" s="265">
        <v>8</v>
      </c>
      <c r="B10" s="266" t="s">
        <v>389</v>
      </c>
      <c r="C10" s="267">
        <v>399</v>
      </c>
      <c r="D10" s="267">
        <v>12119</v>
      </c>
      <c r="E10" s="267">
        <v>8893</v>
      </c>
      <c r="F10" s="267">
        <v>5293856</v>
      </c>
      <c r="G10" s="267">
        <v>1105890</v>
      </c>
      <c r="H10" s="267">
        <v>0</v>
      </c>
      <c r="I10" s="267">
        <v>4187966</v>
      </c>
    </row>
    <row r="11" spans="1:9" ht="15.75" thickBot="1">
      <c r="A11" s="265">
        <v>9</v>
      </c>
      <c r="B11" s="266" t="s">
        <v>390</v>
      </c>
      <c r="C11" s="267">
        <v>366</v>
      </c>
      <c r="D11" s="267">
        <v>11781</v>
      </c>
      <c r="E11" s="267">
        <v>11429</v>
      </c>
      <c r="F11" s="267">
        <v>2118366</v>
      </c>
      <c r="G11" s="267">
        <v>330701</v>
      </c>
      <c r="H11" s="267">
        <v>0</v>
      </c>
      <c r="I11" s="267">
        <v>1787665</v>
      </c>
    </row>
    <row r="12" spans="1:9" ht="15.75" thickBot="1">
      <c r="A12" s="265">
        <v>10</v>
      </c>
      <c r="B12" s="266" t="s">
        <v>424</v>
      </c>
      <c r="C12" s="267">
        <v>284</v>
      </c>
      <c r="D12" s="267">
        <v>7167</v>
      </c>
      <c r="E12" s="267">
        <v>6232</v>
      </c>
      <c r="F12" s="267">
        <v>10148386</v>
      </c>
      <c r="G12" s="267">
        <v>744192</v>
      </c>
      <c r="H12" s="267">
        <v>845406</v>
      </c>
      <c r="I12" s="267">
        <v>8558788</v>
      </c>
    </row>
    <row r="13" spans="1:9" ht="15.75" thickBot="1">
      <c r="A13" s="265">
        <v>11</v>
      </c>
      <c r="B13" s="266" t="s">
        <v>425</v>
      </c>
      <c r="C13" s="267">
        <v>188</v>
      </c>
      <c r="D13" s="267">
        <v>5138</v>
      </c>
      <c r="E13" s="267">
        <v>3794</v>
      </c>
      <c r="F13" s="267">
        <v>13586397</v>
      </c>
      <c r="G13" s="267">
        <v>244400</v>
      </c>
      <c r="H13" s="267">
        <v>665407</v>
      </c>
      <c r="I13" s="267">
        <v>12676590</v>
      </c>
    </row>
    <row r="14" spans="1:9" ht="15.75" thickBot="1">
      <c r="A14" s="265">
        <v>12</v>
      </c>
      <c r="B14" s="266" t="s">
        <v>393</v>
      </c>
      <c r="C14" s="267">
        <v>415</v>
      </c>
      <c r="D14" s="267">
        <v>11950</v>
      </c>
      <c r="E14" s="267">
        <v>9006</v>
      </c>
      <c r="F14" s="267">
        <v>8342191</v>
      </c>
      <c r="G14" s="267">
        <v>1065800</v>
      </c>
      <c r="H14" s="267">
        <v>0</v>
      </c>
      <c r="I14" s="267">
        <v>7276391</v>
      </c>
    </row>
    <row r="15" spans="1:9" ht="15.75" thickBot="1">
      <c r="A15" s="265">
        <v>13</v>
      </c>
      <c r="B15" s="266" t="s">
        <v>394</v>
      </c>
      <c r="C15" s="267">
        <v>387</v>
      </c>
      <c r="D15" s="267">
        <v>9673</v>
      </c>
      <c r="E15" s="267">
        <v>6924</v>
      </c>
      <c r="F15" s="267">
        <v>10790254</v>
      </c>
      <c r="G15" s="267">
        <v>3216230</v>
      </c>
      <c r="H15" s="267">
        <v>0</v>
      </c>
      <c r="I15" s="267">
        <v>7574024</v>
      </c>
    </row>
    <row r="16" spans="1:9" ht="15.75" thickBot="1">
      <c r="A16" s="265">
        <v>14</v>
      </c>
      <c r="B16" s="266" t="s">
        <v>395</v>
      </c>
      <c r="C16" s="267">
        <v>334</v>
      </c>
      <c r="D16" s="267">
        <v>8670</v>
      </c>
      <c r="E16" s="267">
        <v>6396</v>
      </c>
      <c r="F16" s="267">
        <v>15637920</v>
      </c>
      <c r="G16" s="267">
        <v>8970600</v>
      </c>
      <c r="H16" s="267">
        <v>80400</v>
      </c>
      <c r="I16" s="267">
        <v>6586920</v>
      </c>
    </row>
    <row r="17" spans="1:9" ht="15.75" thickBot="1">
      <c r="A17" s="265">
        <v>15</v>
      </c>
      <c r="B17" s="266" t="s">
        <v>396</v>
      </c>
      <c r="C17" s="267">
        <v>528</v>
      </c>
      <c r="D17" s="267">
        <v>16629</v>
      </c>
      <c r="E17" s="267">
        <v>15484</v>
      </c>
      <c r="F17" s="267">
        <v>22808893</v>
      </c>
      <c r="G17" s="267">
        <v>10929000</v>
      </c>
      <c r="H17" s="267">
        <v>972264</v>
      </c>
      <c r="I17" s="267">
        <v>10907629</v>
      </c>
    </row>
    <row r="18" spans="1:9" ht="15.75" thickBot="1">
      <c r="A18" s="265">
        <v>16</v>
      </c>
      <c r="B18" s="266" t="s">
        <v>397</v>
      </c>
      <c r="C18" s="267">
        <v>428</v>
      </c>
      <c r="D18" s="267">
        <v>12380</v>
      </c>
      <c r="E18" s="267">
        <v>9379</v>
      </c>
      <c r="F18" s="267">
        <v>19190729</v>
      </c>
      <c r="G18" s="267">
        <v>9657622</v>
      </c>
      <c r="H18" s="267">
        <v>78800</v>
      </c>
      <c r="I18" s="267">
        <v>9454307</v>
      </c>
    </row>
    <row r="19" spans="1:9" ht="15.75" thickBot="1">
      <c r="A19" s="265">
        <v>17</v>
      </c>
      <c r="B19" s="266" t="s">
        <v>398</v>
      </c>
      <c r="C19" s="267">
        <v>424</v>
      </c>
      <c r="D19" s="267">
        <v>12169</v>
      </c>
      <c r="E19" s="267">
        <v>10353</v>
      </c>
      <c r="F19" s="267">
        <v>25142354</v>
      </c>
      <c r="G19" s="267">
        <v>10778518</v>
      </c>
      <c r="H19" s="267">
        <v>0</v>
      </c>
      <c r="I19" s="267">
        <v>14363836</v>
      </c>
    </row>
    <row r="20" spans="1:9" ht="15.75" thickBot="1">
      <c r="A20" s="265">
        <v>18</v>
      </c>
      <c r="B20" s="266" t="s">
        <v>399</v>
      </c>
      <c r="C20" s="267">
        <v>344</v>
      </c>
      <c r="D20" s="267">
        <v>8970</v>
      </c>
      <c r="E20" s="267">
        <v>5859</v>
      </c>
      <c r="F20" s="267">
        <v>13518769</v>
      </c>
      <c r="G20" s="267">
        <v>9188600</v>
      </c>
      <c r="H20" s="267">
        <v>0</v>
      </c>
      <c r="I20" s="267">
        <v>4330169</v>
      </c>
    </row>
    <row r="21" spans="1:9" ht="15.75" thickBot="1">
      <c r="A21" s="265">
        <v>19</v>
      </c>
      <c r="B21" s="266" t="s">
        <v>400</v>
      </c>
      <c r="C21" s="267">
        <v>510</v>
      </c>
      <c r="D21" s="267">
        <v>15027</v>
      </c>
      <c r="E21" s="267">
        <v>12312</v>
      </c>
      <c r="F21" s="267">
        <v>18351929</v>
      </c>
      <c r="G21" s="267">
        <v>11641480</v>
      </c>
      <c r="H21" s="267">
        <v>166680</v>
      </c>
      <c r="I21" s="267">
        <v>6543769</v>
      </c>
    </row>
    <row r="22" spans="1:9" ht="15.75" thickBot="1">
      <c r="A22" s="265">
        <v>20</v>
      </c>
      <c r="B22" s="266" t="s">
        <v>401</v>
      </c>
      <c r="C22" s="267">
        <v>190</v>
      </c>
      <c r="D22" s="267">
        <v>4506</v>
      </c>
      <c r="E22" s="267">
        <v>4385</v>
      </c>
      <c r="F22" s="267">
        <v>285360</v>
      </c>
      <c r="G22" s="267">
        <v>0</v>
      </c>
      <c r="H22" s="267">
        <v>0</v>
      </c>
      <c r="I22" s="267">
        <v>285360</v>
      </c>
    </row>
    <row r="23" spans="1:9" ht="15.75" thickBot="1">
      <c r="A23" s="265">
        <v>21</v>
      </c>
      <c r="B23" s="266" t="s">
        <v>402</v>
      </c>
      <c r="C23" s="267">
        <v>320</v>
      </c>
      <c r="D23" s="267">
        <v>9341</v>
      </c>
      <c r="E23" s="267">
        <v>8879</v>
      </c>
      <c r="F23" s="267">
        <v>12482789</v>
      </c>
      <c r="G23" s="267">
        <v>3124949</v>
      </c>
      <c r="H23" s="267">
        <v>0</v>
      </c>
      <c r="I23" s="267">
        <v>9357840</v>
      </c>
    </row>
    <row r="24" spans="1:9" ht="15.75" thickBot="1">
      <c r="A24" s="265">
        <v>22</v>
      </c>
      <c r="B24" s="266" t="s">
        <v>403</v>
      </c>
      <c r="C24" s="267">
        <v>287</v>
      </c>
      <c r="D24" s="267">
        <v>8026</v>
      </c>
      <c r="E24" s="267">
        <v>7204</v>
      </c>
      <c r="F24" s="267">
        <v>8561229</v>
      </c>
      <c r="G24" s="267">
        <v>2784004</v>
      </c>
      <c r="H24" s="267">
        <v>0</v>
      </c>
      <c r="I24" s="267">
        <v>5777225</v>
      </c>
    </row>
    <row r="25" spans="1:9" ht="15.75" thickBot="1">
      <c r="A25" s="265">
        <v>23</v>
      </c>
      <c r="B25" s="266" t="s">
        <v>404</v>
      </c>
      <c r="C25" s="267">
        <v>358</v>
      </c>
      <c r="D25" s="267">
        <v>11170</v>
      </c>
      <c r="E25" s="267">
        <v>10687</v>
      </c>
      <c r="F25" s="267">
        <v>17586087</v>
      </c>
      <c r="G25" s="267">
        <v>5173816</v>
      </c>
      <c r="H25" s="267">
        <v>0</v>
      </c>
      <c r="I25" s="267">
        <v>12412271</v>
      </c>
    </row>
    <row r="26" spans="1:9" ht="15.75" thickBot="1">
      <c r="A26" s="265">
        <v>24</v>
      </c>
      <c r="B26" s="266" t="s">
        <v>405</v>
      </c>
      <c r="C26" s="267">
        <v>294</v>
      </c>
      <c r="D26" s="267">
        <v>8016</v>
      </c>
      <c r="E26" s="267">
        <v>5903</v>
      </c>
      <c r="F26" s="267">
        <v>15019870</v>
      </c>
      <c r="G26" s="267">
        <v>5244416</v>
      </c>
      <c r="H26" s="267">
        <v>0</v>
      </c>
      <c r="I26" s="267">
        <v>9775454</v>
      </c>
    </row>
    <row r="27" spans="1:9" ht="15.75" thickBot="1">
      <c r="A27" s="265">
        <v>25</v>
      </c>
      <c r="B27" s="266" t="s">
        <v>406</v>
      </c>
      <c r="C27" s="267">
        <v>314</v>
      </c>
      <c r="D27" s="267">
        <v>8607</v>
      </c>
      <c r="E27" s="267">
        <v>7712</v>
      </c>
      <c r="F27" s="267">
        <v>13727539</v>
      </c>
      <c r="G27" s="267">
        <v>1622000</v>
      </c>
      <c r="H27" s="267">
        <v>0</v>
      </c>
      <c r="I27" s="267">
        <v>12105539</v>
      </c>
    </row>
    <row r="28" spans="1:9" ht="15.75" thickBot="1">
      <c r="A28" s="265">
        <v>26</v>
      </c>
      <c r="B28" s="266" t="s">
        <v>407</v>
      </c>
      <c r="C28" s="267">
        <v>162</v>
      </c>
      <c r="D28" s="267">
        <v>4514</v>
      </c>
      <c r="E28" s="267">
        <v>3976</v>
      </c>
      <c r="F28" s="267">
        <v>4849525</v>
      </c>
      <c r="G28" s="267">
        <v>90000</v>
      </c>
      <c r="H28" s="267">
        <v>0</v>
      </c>
      <c r="I28" s="267">
        <v>4759525</v>
      </c>
    </row>
    <row r="29" spans="1:9" ht="15.75" thickBot="1">
      <c r="A29" s="265">
        <v>27</v>
      </c>
      <c r="B29" s="266" t="s">
        <v>426</v>
      </c>
      <c r="C29" s="267">
        <v>334</v>
      </c>
      <c r="D29" s="267">
        <v>9533</v>
      </c>
      <c r="E29" s="267">
        <v>7668</v>
      </c>
      <c r="F29" s="267">
        <v>8656996</v>
      </c>
      <c r="G29" s="267">
        <v>0</v>
      </c>
      <c r="H29" s="267">
        <v>0</v>
      </c>
      <c r="I29" s="267">
        <v>8656996</v>
      </c>
    </row>
    <row r="30" spans="1:9" ht="15.75" thickBot="1">
      <c r="A30" s="265">
        <v>28</v>
      </c>
      <c r="B30" s="266" t="s">
        <v>427</v>
      </c>
      <c r="C30" s="267">
        <v>370</v>
      </c>
      <c r="D30" s="267">
        <v>9721</v>
      </c>
      <c r="E30" s="267">
        <v>7293</v>
      </c>
      <c r="F30" s="267">
        <v>13806065</v>
      </c>
      <c r="G30" s="267">
        <v>5252800</v>
      </c>
      <c r="H30" s="267">
        <v>0</v>
      </c>
      <c r="I30" s="267">
        <v>8553265</v>
      </c>
    </row>
    <row r="31" spans="1:9" ht="15.75" thickBot="1">
      <c r="A31" s="265">
        <v>29</v>
      </c>
      <c r="B31" s="266" t="s">
        <v>428</v>
      </c>
      <c r="C31" s="267">
        <v>304</v>
      </c>
      <c r="D31" s="267">
        <v>8436</v>
      </c>
      <c r="E31" s="267">
        <v>4653</v>
      </c>
      <c r="F31" s="267">
        <v>5224392</v>
      </c>
      <c r="G31" s="267">
        <v>0</v>
      </c>
      <c r="H31" s="267">
        <v>270000</v>
      </c>
      <c r="I31" s="267">
        <v>4954392</v>
      </c>
    </row>
    <row r="32" spans="1:9" ht="15.75" thickBot="1">
      <c r="A32" s="265">
        <v>30</v>
      </c>
      <c r="B32" s="266" t="s">
        <v>429</v>
      </c>
      <c r="C32" s="267">
        <v>291</v>
      </c>
      <c r="D32" s="267">
        <v>7247</v>
      </c>
      <c r="E32" s="267">
        <v>5036</v>
      </c>
      <c r="F32" s="267">
        <v>6276080</v>
      </c>
      <c r="G32" s="267">
        <v>0</v>
      </c>
      <c r="H32" s="267">
        <v>0</v>
      </c>
      <c r="I32" s="267">
        <v>6276080</v>
      </c>
    </row>
    <row r="33" spans="1:9" ht="15.75" thickBot="1">
      <c r="A33" s="265">
        <v>31</v>
      </c>
      <c r="B33" s="266" t="s">
        <v>430</v>
      </c>
      <c r="C33" s="267">
        <v>275</v>
      </c>
      <c r="D33" s="267">
        <v>7138</v>
      </c>
      <c r="E33" s="267">
        <v>5855</v>
      </c>
      <c r="F33" s="267">
        <v>9511402</v>
      </c>
      <c r="G33" s="267">
        <v>0</v>
      </c>
      <c r="H33" s="267">
        <v>0</v>
      </c>
      <c r="I33" s="267">
        <v>9511402</v>
      </c>
    </row>
    <row r="34" spans="1:9" ht="15.75" thickBot="1">
      <c r="A34" s="265">
        <v>32</v>
      </c>
      <c r="B34" s="266" t="s">
        <v>431</v>
      </c>
      <c r="C34" s="267">
        <v>263</v>
      </c>
      <c r="D34" s="267">
        <v>6865</v>
      </c>
      <c r="E34" s="267">
        <v>6036</v>
      </c>
      <c r="F34" s="267">
        <v>7353979</v>
      </c>
      <c r="G34" s="267">
        <v>2702486</v>
      </c>
      <c r="H34" s="267">
        <v>0</v>
      </c>
      <c r="I34" s="267">
        <v>4651493</v>
      </c>
    </row>
    <row r="35" spans="1:9" ht="15.75" thickBot="1">
      <c r="A35" s="265">
        <v>33</v>
      </c>
      <c r="B35" s="266" t="s">
        <v>432</v>
      </c>
      <c r="C35" s="267">
        <v>303</v>
      </c>
      <c r="D35" s="267">
        <v>8350</v>
      </c>
      <c r="E35" s="267">
        <v>7880</v>
      </c>
      <c r="F35" s="267">
        <v>12270209</v>
      </c>
      <c r="G35" s="267">
        <v>5368794</v>
      </c>
      <c r="H35" s="267">
        <v>0</v>
      </c>
      <c r="I35" s="267">
        <v>6901415</v>
      </c>
    </row>
    <row r="36" spans="1:9" ht="15.75" thickBot="1">
      <c r="A36" s="268"/>
      <c r="B36" s="269" t="s">
        <v>182</v>
      </c>
      <c r="C36" s="270">
        <v>11415</v>
      </c>
      <c r="D36" s="270">
        <v>324604</v>
      </c>
      <c r="E36" s="270">
        <v>268927</v>
      </c>
      <c r="F36" s="270">
        <v>343215058</v>
      </c>
      <c r="G36" s="270">
        <v>100784426</v>
      </c>
      <c r="H36" s="270">
        <v>3078957</v>
      </c>
      <c r="I36" s="270">
        <v>239351675</v>
      </c>
    </row>
    <row r="37" spans="1:9" ht="15.75" thickBot="1">
      <c r="A37" s="401" t="s">
        <v>433</v>
      </c>
      <c r="B37" s="402"/>
      <c r="C37" s="402"/>
      <c r="D37" s="402"/>
      <c r="E37" s="402"/>
      <c r="F37" s="402"/>
      <c r="G37" s="402"/>
      <c r="H37" s="402"/>
      <c r="I37" s="403"/>
    </row>
    <row r="38" spans="1:9" ht="15.75" thickBot="1">
      <c r="A38" s="265">
        <v>1</v>
      </c>
      <c r="B38" s="266" t="s">
        <v>434</v>
      </c>
      <c r="C38" s="267">
        <v>4748</v>
      </c>
      <c r="D38" s="267">
        <v>137903</v>
      </c>
      <c r="E38" s="267">
        <v>112858</v>
      </c>
      <c r="F38" s="267">
        <v>84903653</v>
      </c>
      <c r="G38" s="267">
        <v>8237519</v>
      </c>
      <c r="H38" s="267">
        <v>270000</v>
      </c>
      <c r="I38" s="267">
        <v>76396134</v>
      </c>
    </row>
    <row r="39" spans="1:9" ht="15.75" thickBot="1">
      <c r="A39" s="265">
        <v>2</v>
      </c>
      <c r="B39" s="266" t="s">
        <v>435</v>
      </c>
      <c r="C39" s="267">
        <v>472</v>
      </c>
      <c r="D39" s="267">
        <v>12305</v>
      </c>
      <c r="E39" s="267">
        <v>10026</v>
      </c>
      <c r="F39" s="267">
        <v>23734783</v>
      </c>
      <c r="G39" s="267">
        <v>988592</v>
      </c>
      <c r="H39" s="267">
        <v>1510813</v>
      </c>
      <c r="I39" s="267">
        <v>21235378</v>
      </c>
    </row>
    <row r="40" spans="1:9" ht="15.75" thickBot="1">
      <c r="A40" s="265">
        <v>3</v>
      </c>
      <c r="B40" s="266" t="s">
        <v>436</v>
      </c>
      <c r="C40" s="267">
        <v>415</v>
      </c>
      <c r="D40" s="267">
        <v>11950</v>
      </c>
      <c r="E40" s="267">
        <v>9006</v>
      </c>
      <c r="F40" s="267">
        <v>8342191</v>
      </c>
      <c r="G40" s="267">
        <v>1065800</v>
      </c>
      <c r="H40" s="267">
        <v>0</v>
      </c>
      <c r="I40" s="267">
        <v>7276391</v>
      </c>
    </row>
    <row r="41" spans="1:9" ht="15.75" thickBot="1">
      <c r="A41" s="265">
        <v>4</v>
      </c>
      <c r="B41" s="266" t="s">
        <v>437</v>
      </c>
      <c r="C41" s="267">
        <v>2955</v>
      </c>
      <c r="D41" s="267">
        <v>83518</v>
      </c>
      <c r="E41" s="267">
        <v>66707</v>
      </c>
      <c r="F41" s="267">
        <v>125440849</v>
      </c>
      <c r="G41" s="267">
        <v>64382050</v>
      </c>
      <c r="H41" s="267">
        <v>1298144</v>
      </c>
      <c r="I41" s="267">
        <v>59760655</v>
      </c>
    </row>
    <row r="42" spans="1:9" ht="15.75" thickBot="1">
      <c r="A42" s="265">
        <v>5</v>
      </c>
      <c r="B42" s="266" t="s">
        <v>438</v>
      </c>
      <c r="C42" s="267">
        <v>1925</v>
      </c>
      <c r="D42" s="267">
        <v>54180</v>
      </c>
      <c r="E42" s="267">
        <v>48746</v>
      </c>
      <c r="F42" s="267">
        <v>72512399</v>
      </c>
      <c r="G42" s="267">
        <v>18039185</v>
      </c>
      <c r="H42" s="267">
        <v>0</v>
      </c>
      <c r="I42" s="267">
        <v>54473214</v>
      </c>
    </row>
    <row r="43" spans="1:9" ht="15.75" thickBot="1">
      <c r="A43" s="265">
        <v>6</v>
      </c>
      <c r="B43" s="266" t="s">
        <v>439</v>
      </c>
      <c r="C43" s="267">
        <v>334</v>
      </c>
      <c r="D43" s="267">
        <v>9533</v>
      </c>
      <c r="E43" s="267">
        <v>7668</v>
      </c>
      <c r="F43" s="267">
        <v>8656996</v>
      </c>
      <c r="G43" s="267">
        <v>0</v>
      </c>
      <c r="H43" s="267">
        <v>0</v>
      </c>
      <c r="I43" s="267">
        <v>8659996</v>
      </c>
    </row>
    <row r="44" spans="1:9" ht="15.75" thickBot="1">
      <c r="A44" s="265">
        <v>7</v>
      </c>
      <c r="B44" s="266" t="s">
        <v>440</v>
      </c>
      <c r="C44" s="267">
        <v>566</v>
      </c>
      <c r="D44" s="267">
        <v>15215</v>
      </c>
      <c r="E44" s="267">
        <v>13916</v>
      </c>
      <c r="F44" s="267">
        <v>19624188</v>
      </c>
      <c r="G44" s="267">
        <v>8071280</v>
      </c>
      <c r="H44" s="267">
        <v>0</v>
      </c>
      <c r="I44" s="267">
        <v>11552908</v>
      </c>
    </row>
    <row r="45" spans="1:9" ht="15.75" thickBot="1">
      <c r="A45" s="271"/>
      <c r="B45" s="269" t="s">
        <v>441</v>
      </c>
      <c r="C45" s="270">
        <v>11415</v>
      </c>
      <c r="D45" s="270">
        <v>324604</v>
      </c>
      <c r="E45" s="270">
        <v>268927</v>
      </c>
      <c r="F45" s="270">
        <v>343215058</v>
      </c>
      <c r="G45" s="270">
        <v>100784426</v>
      </c>
      <c r="H45" s="270">
        <v>3078957</v>
      </c>
      <c r="I45" s="270">
        <v>239351675</v>
      </c>
    </row>
    <row r="46" spans="1:9" ht="15.75" thickBot="1">
      <c r="A46" s="401" t="s">
        <v>442</v>
      </c>
      <c r="B46" s="402"/>
      <c r="C46" s="402"/>
      <c r="D46" s="402"/>
      <c r="E46" s="402"/>
      <c r="F46" s="402"/>
      <c r="G46" s="402"/>
      <c r="H46" s="402"/>
      <c r="I46" s="403"/>
    </row>
    <row r="47" spans="1:9" ht="15.75" thickBot="1">
      <c r="A47" s="265">
        <v>1</v>
      </c>
      <c r="B47" s="267" t="s">
        <v>443</v>
      </c>
      <c r="C47" s="272">
        <v>186</v>
      </c>
      <c r="D47" s="272">
        <v>5855</v>
      </c>
      <c r="E47" s="272">
        <v>674</v>
      </c>
      <c r="F47" s="267">
        <v>2147630</v>
      </c>
      <c r="G47" s="267">
        <v>2147630</v>
      </c>
      <c r="H47" s="267">
        <v>0</v>
      </c>
      <c r="I47" s="267">
        <v>0</v>
      </c>
    </row>
    <row r="48" spans="1:9" ht="15.75" thickBot="1">
      <c r="A48" s="265">
        <v>2</v>
      </c>
      <c r="B48" s="267" t="s">
        <v>444</v>
      </c>
      <c r="C48" s="272">
        <v>626</v>
      </c>
      <c r="D48" s="272">
        <v>11977</v>
      </c>
      <c r="E48" s="272">
        <v>3036</v>
      </c>
      <c r="F48" s="267">
        <v>6468178</v>
      </c>
      <c r="G48" s="267">
        <v>5662578</v>
      </c>
      <c r="H48" s="267">
        <v>0</v>
      </c>
      <c r="I48" s="267">
        <v>805600</v>
      </c>
    </row>
    <row r="49" spans="1:9" ht="15.75" thickBot="1">
      <c r="A49" s="265">
        <v>3</v>
      </c>
      <c r="B49" s="267" t="s">
        <v>445</v>
      </c>
      <c r="C49" s="272">
        <v>766</v>
      </c>
      <c r="D49" s="272">
        <v>16591</v>
      </c>
      <c r="E49" s="272">
        <v>8579</v>
      </c>
      <c r="F49" s="267">
        <v>6708310</v>
      </c>
      <c r="G49" s="267">
        <v>6336510</v>
      </c>
      <c r="H49" s="267">
        <v>0</v>
      </c>
      <c r="I49" s="267">
        <v>371800</v>
      </c>
    </row>
    <row r="50" spans="1:9" ht="15.75" thickBot="1">
      <c r="A50" s="265">
        <v>4</v>
      </c>
      <c r="B50" s="267" t="s">
        <v>446</v>
      </c>
      <c r="C50" s="272">
        <v>651</v>
      </c>
      <c r="D50" s="272">
        <v>17918</v>
      </c>
      <c r="E50" s="272">
        <v>8284</v>
      </c>
      <c r="F50" s="267">
        <v>10150200</v>
      </c>
      <c r="G50" s="267">
        <v>9234000</v>
      </c>
      <c r="H50" s="267">
        <v>4000</v>
      </c>
      <c r="I50" s="267">
        <v>912200</v>
      </c>
    </row>
    <row r="51" spans="1:9" ht="15.75" thickBot="1">
      <c r="A51" s="265">
        <v>5</v>
      </c>
      <c r="B51" s="267" t="s">
        <v>447</v>
      </c>
      <c r="C51" s="272">
        <v>695</v>
      </c>
      <c r="D51" s="272">
        <v>21427</v>
      </c>
      <c r="E51" s="272">
        <v>7746</v>
      </c>
      <c r="F51" s="267">
        <v>10056500</v>
      </c>
      <c r="G51" s="267">
        <v>9107704</v>
      </c>
      <c r="H51" s="267">
        <v>0</v>
      </c>
      <c r="I51" s="267">
        <v>948796</v>
      </c>
    </row>
    <row r="52" spans="1:9" ht="15.75" thickBot="1">
      <c r="A52" s="265">
        <v>6</v>
      </c>
      <c r="B52" s="267" t="s">
        <v>448</v>
      </c>
      <c r="C52" s="272">
        <v>708</v>
      </c>
      <c r="D52" s="272">
        <v>19378</v>
      </c>
      <c r="E52" s="272">
        <v>8058</v>
      </c>
      <c r="F52" s="267">
        <v>14418845</v>
      </c>
      <c r="G52" s="267">
        <v>10649045</v>
      </c>
      <c r="H52" s="267">
        <v>106000</v>
      </c>
      <c r="I52" s="267">
        <v>3663800</v>
      </c>
    </row>
    <row r="53" spans="1:9" ht="15.75" thickBot="1">
      <c r="A53" s="265">
        <v>7</v>
      </c>
      <c r="B53" s="267" t="s">
        <v>449</v>
      </c>
      <c r="C53" s="272">
        <v>664</v>
      </c>
      <c r="D53" s="272">
        <v>17320</v>
      </c>
      <c r="E53" s="272">
        <v>8797</v>
      </c>
      <c r="F53" s="267">
        <v>29398967</v>
      </c>
      <c r="G53" s="267">
        <v>19198280</v>
      </c>
      <c r="H53" s="267">
        <v>462232</v>
      </c>
      <c r="I53" s="267">
        <v>9738455</v>
      </c>
    </row>
    <row r="54" spans="1:9" ht="15.75" thickBot="1">
      <c r="A54" s="265">
        <v>8</v>
      </c>
      <c r="B54" s="267" t="s">
        <v>450</v>
      </c>
      <c r="C54" s="272">
        <v>733</v>
      </c>
      <c r="D54" s="272">
        <v>18637</v>
      </c>
      <c r="E54" s="272">
        <v>12436</v>
      </c>
      <c r="F54" s="267">
        <v>63406364</v>
      </c>
      <c r="G54" s="267">
        <v>32463848</v>
      </c>
      <c r="H54" s="267">
        <v>1071582</v>
      </c>
      <c r="I54" s="267">
        <v>29870934</v>
      </c>
    </row>
    <row r="55" spans="1:9" ht="15.75" thickBot="1">
      <c r="A55" s="265">
        <v>9</v>
      </c>
      <c r="B55" s="267" t="s">
        <v>451</v>
      </c>
      <c r="C55" s="272">
        <v>717</v>
      </c>
      <c r="D55" s="272">
        <v>18480</v>
      </c>
      <c r="E55" s="272">
        <v>12836</v>
      </c>
      <c r="F55" s="267">
        <v>83444774</v>
      </c>
      <c r="G55" s="267">
        <v>3210473</v>
      </c>
      <c r="H55" s="267">
        <v>1420358</v>
      </c>
      <c r="I55" s="267">
        <v>78813943</v>
      </c>
    </row>
    <row r="56" spans="1:9" ht="15.75" thickBot="1">
      <c r="A56" s="265">
        <v>10</v>
      </c>
      <c r="B56" s="267" t="s">
        <v>452</v>
      </c>
      <c r="C56" s="272">
        <v>696</v>
      </c>
      <c r="D56" s="272">
        <v>11956</v>
      </c>
      <c r="E56" s="272">
        <v>9306</v>
      </c>
      <c r="F56" s="267">
        <v>90839296</v>
      </c>
      <c r="G56" s="267">
        <v>2774358</v>
      </c>
      <c r="H56" s="267">
        <v>14785</v>
      </c>
      <c r="I56" s="267">
        <v>88050153.599999994</v>
      </c>
    </row>
    <row r="57" spans="1:9" ht="15.75" thickBot="1">
      <c r="A57" s="265">
        <v>11</v>
      </c>
      <c r="B57" s="267" t="s">
        <v>453</v>
      </c>
      <c r="C57" s="272">
        <v>493</v>
      </c>
      <c r="D57" s="272">
        <v>12031</v>
      </c>
      <c r="E57" s="272">
        <v>1450</v>
      </c>
      <c r="F57" s="267">
        <v>16989602</v>
      </c>
      <c r="G57" s="267">
        <v>0</v>
      </c>
      <c r="H57" s="267">
        <v>0</v>
      </c>
      <c r="I57" s="267">
        <v>16989602</v>
      </c>
    </row>
    <row r="58" spans="1:9" ht="15.75" thickBot="1">
      <c r="A58" s="273"/>
      <c r="B58" s="259" t="s">
        <v>66</v>
      </c>
      <c r="C58" s="270">
        <v>11415</v>
      </c>
      <c r="D58" s="270">
        <v>324604</v>
      </c>
      <c r="E58" s="270">
        <v>268927</v>
      </c>
      <c r="F58" s="270">
        <v>343215058</v>
      </c>
      <c r="G58" s="270">
        <v>100784426</v>
      </c>
      <c r="H58" s="270">
        <v>3078957</v>
      </c>
      <c r="I58" s="270">
        <v>239351675</v>
      </c>
    </row>
  </sheetData>
  <mergeCells count="3">
    <mergeCell ref="A1:I1"/>
    <mergeCell ref="A37:I37"/>
    <mergeCell ref="A46:I4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38"/>
  <sheetViews>
    <sheetView topLeftCell="A19" zoomScale="120" zoomScaleNormal="120" workbookViewId="0">
      <selection activeCell="N15" sqref="N15"/>
    </sheetView>
  </sheetViews>
  <sheetFormatPr defaultColWidth="12.42578125" defaultRowHeight="15.75"/>
  <cols>
    <col min="1" max="1" width="4.5703125" style="2" customWidth="1"/>
    <col min="2" max="2" width="39.42578125" style="2" customWidth="1"/>
    <col min="3" max="3" width="16.42578125" style="2" customWidth="1"/>
    <col min="4" max="4" width="15.7109375" style="2" customWidth="1"/>
    <col min="5" max="5" width="12.140625" style="2" customWidth="1"/>
    <col min="6" max="6" width="16" style="2" customWidth="1"/>
    <col min="7" max="7" width="15" style="2" customWidth="1"/>
    <col min="8" max="8" width="20.28515625" style="2" customWidth="1"/>
    <col min="9" max="10" width="14.28515625" style="2" customWidth="1"/>
    <col min="11" max="11" width="13.5703125" style="2" customWidth="1"/>
    <col min="12" max="245" width="12.42578125" style="2" customWidth="1"/>
  </cols>
  <sheetData>
    <row r="1" spans="1:245">
      <c r="A1" s="95" t="s">
        <v>0</v>
      </c>
      <c r="B1" s="619" t="s">
        <v>1</v>
      </c>
      <c r="C1" s="620"/>
      <c r="D1" s="620"/>
      <c r="E1" s="620"/>
      <c r="F1" s="620"/>
      <c r="G1" s="620"/>
      <c r="H1" s="620"/>
      <c r="I1" s="620"/>
      <c r="J1" s="620"/>
      <c r="K1" s="620"/>
    </row>
    <row r="2" spans="1:245">
      <c r="A2" s="95"/>
      <c r="B2" s="556" t="s">
        <v>2</v>
      </c>
      <c r="C2" s="556"/>
      <c r="D2" s="556"/>
      <c r="E2" s="556"/>
      <c r="F2" s="556"/>
      <c r="G2" s="556"/>
      <c r="H2" s="556"/>
      <c r="I2" s="556"/>
      <c r="J2" s="556"/>
      <c r="K2" s="556"/>
    </row>
    <row r="3" spans="1:245" ht="24.75">
      <c r="A3" s="95"/>
      <c r="B3" s="625" t="s">
        <v>197</v>
      </c>
      <c r="C3" s="625"/>
      <c r="D3" s="625"/>
      <c r="E3" s="625"/>
      <c r="F3" s="625"/>
      <c r="G3" s="625"/>
      <c r="H3" s="625"/>
      <c r="I3" s="625"/>
      <c r="J3" s="625"/>
      <c r="K3" s="625"/>
    </row>
    <row r="4" spans="1:245" ht="22.5">
      <c r="A4" s="96"/>
      <c r="B4" s="626" t="s">
        <v>4</v>
      </c>
      <c r="C4" s="626"/>
      <c r="D4" s="626"/>
      <c r="E4" s="626"/>
      <c r="F4" s="626"/>
      <c r="G4" s="626"/>
      <c r="H4" s="626"/>
      <c r="I4" s="626"/>
      <c r="J4" s="626"/>
      <c r="K4" s="626"/>
    </row>
    <row r="5" spans="1:245" ht="22.5" hidden="1">
      <c r="A5" s="96"/>
      <c r="B5" s="136"/>
      <c r="C5" s="137"/>
      <c r="D5" s="137"/>
      <c r="E5" s="137"/>
      <c r="F5" s="137"/>
      <c r="G5" s="137"/>
      <c r="H5" s="137"/>
      <c r="I5" s="137"/>
      <c r="J5" s="137"/>
      <c r="K5" s="137"/>
    </row>
    <row r="6" spans="1:245">
      <c r="A6" s="95"/>
      <c r="B6" s="95"/>
      <c r="C6" s="556" t="s">
        <v>194</v>
      </c>
      <c r="D6" s="556"/>
      <c r="E6" s="556"/>
      <c r="F6" s="556"/>
      <c r="G6" s="556" t="s">
        <v>195</v>
      </c>
      <c r="H6" s="556"/>
      <c r="I6" s="556"/>
      <c r="J6" s="556"/>
      <c r="K6" s="627" t="s">
        <v>196</v>
      </c>
    </row>
    <row r="7" spans="1:245">
      <c r="A7" s="138" t="s">
        <v>5</v>
      </c>
      <c r="B7" s="138" t="s">
        <v>129</v>
      </c>
      <c r="C7" s="138" t="s">
        <v>63</v>
      </c>
      <c r="D7" s="138" t="s">
        <v>64</v>
      </c>
      <c r="E7" s="139" t="s">
        <v>65</v>
      </c>
      <c r="F7" s="139" t="s">
        <v>66</v>
      </c>
      <c r="G7" s="138" t="s">
        <v>63</v>
      </c>
      <c r="H7" s="138" t="s">
        <v>64</v>
      </c>
      <c r="I7" s="139" t="s">
        <v>65</v>
      </c>
      <c r="J7" s="139" t="s">
        <v>66</v>
      </c>
      <c r="K7" s="628"/>
    </row>
    <row r="8" spans="1:245" ht="15">
      <c r="A8" s="102">
        <v>1</v>
      </c>
      <c r="B8" s="102" t="s">
        <v>97</v>
      </c>
      <c r="C8" s="102">
        <v>2027.25</v>
      </c>
      <c r="D8" s="126">
        <v>5956.19</v>
      </c>
      <c r="E8" s="102">
        <v>4963.67</v>
      </c>
      <c r="F8" s="102">
        <f>C8+D8+E8</f>
        <v>12947.11</v>
      </c>
      <c r="G8" s="102">
        <v>3277.75</v>
      </c>
      <c r="H8" s="102">
        <v>6849.55</v>
      </c>
      <c r="I8" s="102">
        <v>2806.79</v>
      </c>
      <c r="J8" s="102">
        <f>G8+H8+I8</f>
        <v>12934.09</v>
      </c>
      <c r="K8" s="140">
        <f>J8/F8*100</f>
        <v>99.899437017218503</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15">
      <c r="A9" s="102">
        <v>2</v>
      </c>
      <c r="B9" s="102" t="s">
        <v>98</v>
      </c>
      <c r="C9" s="102">
        <v>5667.04</v>
      </c>
      <c r="D9" s="126">
        <v>4969.18</v>
      </c>
      <c r="E9" s="102">
        <v>747028.51000000129</v>
      </c>
      <c r="F9" s="102">
        <f t="shared" ref="F9:F37" si="0">C9+D9+E9</f>
        <v>757664.73000000126</v>
      </c>
      <c r="G9" s="102">
        <v>6416.02</v>
      </c>
      <c r="H9" s="102">
        <v>3762.33</v>
      </c>
      <c r="I9" s="102">
        <v>490605.76999999944</v>
      </c>
      <c r="J9" s="102">
        <f t="shared" ref="J9:J37" si="1">G9+H9+I9</f>
        <v>500784.11999999941</v>
      </c>
      <c r="K9" s="140">
        <f t="shared" ref="K9:K37" si="2">J9/F9*100</f>
        <v>66.09574131819474</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15">
      <c r="A10" s="102">
        <v>3</v>
      </c>
      <c r="B10" s="102" t="s">
        <v>99</v>
      </c>
      <c r="C10" s="102">
        <v>4755.5600000000004</v>
      </c>
      <c r="D10" s="126">
        <v>7742.39</v>
      </c>
      <c r="E10" s="102">
        <v>402.43</v>
      </c>
      <c r="F10" s="102">
        <f t="shared" si="0"/>
        <v>12900.380000000001</v>
      </c>
      <c r="G10" s="102">
        <v>2757.57</v>
      </c>
      <c r="H10" s="102">
        <v>5734.31</v>
      </c>
      <c r="I10" s="102">
        <v>760.81</v>
      </c>
      <c r="J10" s="102">
        <f t="shared" si="1"/>
        <v>9252.69</v>
      </c>
      <c r="K10" s="140">
        <f t="shared" si="2"/>
        <v>71.724166264869709</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15">
      <c r="A11" s="102">
        <v>4</v>
      </c>
      <c r="B11" s="102" t="s">
        <v>100</v>
      </c>
      <c r="C11" s="102">
        <v>6272.37</v>
      </c>
      <c r="D11" s="126">
        <v>13247.51</v>
      </c>
      <c r="E11" s="102">
        <v>19084.18</v>
      </c>
      <c r="F11" s="102">
        <f t="shared" si="0"/>
        <v>38604.06</v>
      </c>
      <c r="G11" s="102">
        <v>6472.39</v>
      </c>
      <c r="H11" s="102">
        <v>10854.52</v>
      </c>
      <c r="I11" s="102">
        <v>9523.2000000000007</v>
      </c>
      <c r="J11" s="102">
        <f t="shared" si="1"/>
        <v>26850.11</v>
      </c>
      <c r="K11" s="140">
        <f t="shared" si="2"/>
        <v>69.552554834905962</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15">
      <c r="A12" s="102">
        <v>5</v>
      </c>
      <c r="B12" s="102" t="s">
        <v>101</v>
      </c>
      <c r="C12" s="102">
        <v>2354.83</v>
      </c>
      <c r="D12" s="126">
        <v>5278.01</v>
      </c>
      <c r="E12" s="102">
        <v>12965.05</v>
      </c>
      <c r="F12" s="102">
        <f t="shared" si="0"/>
        <v>20597.89</v>
      </c>
      <c r="G12" s="102">
        <v>3381.91</v>
      </c>
      <c r="H12" s="102">
        <v>4321.37</v>
      </c>
      <c r="I12" s="102">
        <v>8845.26</v>
      </c>
      <c r="J12" s="102">
        <f t="shared" si="1"/>
        <v>16548.54</v>
      </c>
      <c r="K12" s="140">
        <f t="shared" si="2"/>
        <v>80.340947543656185</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15">
      <c r="A13" s="102">
        <v>6</v>
      </c>
      <c r="B13" s="102" t="s">
        <v>102</v>
      </c>
      <c r="C13" s="102">
        <v>1660.28</v>
      </c>
      <c r="D13" s="126">
        <v>2592.98</v>
      </c>
      <c r="E13" s="102">
        <v>3693.51</v>
      </c>
      <c r="F13" s="102">
        <f t="shared" si="0"/>
        <v>7946.77</v>
      </c>
      <c r="G13" s="102">
        <v>2062.44</v>
      </c>
      <c r="H13" s="102">
        <v>3143.02</v>
      </c>
      <c r="I13" s="102">
        <v>2251.84</v>
      </c>
      <c r="J13" s="102">
        <f t="shared" si="1"/>
        <v>7457.3</v>
      </c>
      <c r="K13" s="140">
        <f t="shared" si="2"/>
        <v>93.840642172857642</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15">
      <c r="A14" s="102">
        <v>7</v>
      </c>
      <c r="B14" s="102" t="s">
        <v>103</v>
      </c>
      <c r="C14" s="102">
        <v>2275.77</v>
      </c>
      <c r="D14" s="126">
        <v>3731.19</v>
      </c>
      <c r="E14" s="102">
        <v>7388.58</v>
      </c>
      <c r="F14" s="102">
        <f t="shared" si="0"/>
        <v>13395.54</v>
      </c>
      <c r="G14" s="102">
        <v>3258.94</v>
      </c>
      <c r="H14" s="102">
        <v>3927.48</v>
      </c>
      <c r="I14" s="102">
        <v>5084.13</v>
      </c>
      <c r="J14" s="102">
        <f t="shared" si="1"/>
        <v>12270.55</v>
      </c>
      <c r="K14" s="140">
        <f t="shared" si="2"/>
        <v>91.601757002703877</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15">
      <c r="A15" s="102">
        <v>8</v>
      </c>
      <c r="B15" s="102" t="s">
        <v>104</v>
      </c>
      <c r="C15" s="102">
        <v>1311.75</v>
      </c>
      <c r="D15" s="126">
        <v>2202.62</v>
      </c>
      <c r="E15" s="102">
        <v>75.61</v>
      </c>
      <c r="F15" s="102">
        <f t="shared" si="0"/>
        <v>3589.98</v>
      </c>
      <c r="G15" s="102">
        <v>1460.81</v>
      </c>
      <c r="H15" s="102">
        <v>2492.37</v>
      </c>
      <c r="I15" s="102">
        <v>129.26</v>
      </c>
      <c r="J15" s="102">
        <f t="shared" si="1"/>
        <v>4082.4399999999996</v>
      </c>
      <c r="K15" s="140">
        <f t="shared" si="2"/>
        <v>113.71762516782822</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15">
      <c r="A16" s="102">
        <v>9</v>
      </c>
      <c r="B16" s="102" t="s">
        <v>105</v>
      </c>
      <c r="C16" s="102">
        <v>5070.54</v>
      </c>
      <c r="D16" s="126">
        <v>2628.24</v>
      </c>
      <c r="E16" s="102">
        <v>3729.21</v>
      </c>
      <c r="F16" s="102">
        <f t="shared" si="0"/>
        <v>11427.99</v>
      </c>
      <c r="G16" s="102">
        <v>3650.67</v>
      </c>
      <c r="H16" s="102">
        <v>2096.12</v>
      </c>
      <c r="I16" s="102">
        <v>3530.54</v>
      </c>
      <c r="J16" s="102">
        <f t="shared" si="1"/>
        <v>9277.33</v>
      </c>
      <c r="K16" s="140">
        <f t="shared" si="2"/>
        <v>81.180767571550206</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15">
      <c r="A17" s="102">
        <v>10</v>
      </c>
      <c r="B17" s="102" t="s">
        <v>106</v>
      </c>
      <c r="C17" s="102">
        <v>2209.41</v>
      </c>
      <c r="D17" s="126">
        <v>2757.05</v>
      </c>
      <c r="E17" s="102">
        <v>3041.66</v>
      </c>
      <c r="F17" s="102">
        <f t="shared" si="0"/>
        <v>8008.12</v>
      </c>
      <c r="G17" s="102">
        <v>2702.25</v>
      </c>
      <c r="H17" s="102">
        <v>3007.85</v>
      </c>
      <c r="I17" s="102">
        <v>1877.27</v>
      </c>
      <c r="J17" s="102">
        <f t="shared" si="1"/>
        <v>7587.3700000000008</v>
      </c>
      <c r="K17" s="140">
        <f t="shared" si="2"/>
        <v>94.745957852779441</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15">
      <c r="A18" s="102">
        <v>11</v>
      </c>
      <c r="B18" s="102" t="s">
        <v>107</v>
      </c>
      <c r="C18" s="102">
        <v>8976.2900000000009</v>
      </c>
      <c r="D18" s="126">
        <v>9661.32</v>
      </c>
      <c r="E18" s="102">
        <v>36908.910000000003</v>
      </c>
      <c r="F18" s="102">
        <f t="shared" si="0"/>
        <v>55546.520000000004</v>
      </c>
      <c r="G18" s="102">
        <v>7295.71</v>
      </c>
      <c r="H18" s="102">
        <v>4628.22</v>
      </c>
      <c r="I18" s="102">
        <v>22693.62</v>
      </c>
      <c r="J18" s="102">
        <f t="shared" si="1"/>
        <v>34617.550000000003</v>
      </c>
      <c r="K18" s="140">
        <f t="shared" si="2"/>
        <v>62.32172600551754</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15">
      <c r="A19" s="102">
        <v>12</v>
      </c>
      <c r="B19" s="102" t="s">
        <v>108</v>
      </c>
      <c r="C19" s="102">
        <v>1765.78</v>
      </c>
      <c r="D19" s="126">
        <v>2102.38</v>
      </c>
      <c r="E19" s="102">
        <v>6350.31</v>
      </c>
      <c r="F19" s="102">
        <f t="shared" si="0"/>
        <v>10218.470000000001</v>
      </c>
      <c r="G19" s="102">
        <v>2931.75</v>
      </c>
      <c r="H19" s="102">
        <v>1965.18</v>
      </c>
      <c r="I19" s="102">
        <v>6988.65</v>
      </c>
      <c r="J19" s="102">
        <f t="shared" si="1"/>
        <v>11885.58</v>
      </c>
      <c r="K19" s="140">
        <f t="shared" si="2"/>
        <v>116.31467333172185</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15">
      <c r="A20" s="102">
        <v>13</v>
      </c>
      <c r="B20" s="102" t="s">
        <v>109</v>
      </c>
      <c r="C20" s="102">
        <v>1883.67</v>
      </c>
      <c r="D20" s="126">
        <v>1308.69</v>
      </c>
      <c r="E20" s="102">
        <v>26366.94</v>
      </c>
      <c r="F20" s="102">
        <f t="shared" si="0"/>
        <v>29559.3</v>
      </c>
      <c r="G20" s="102">
        <v>2386.6799999999998</v>
      </c>
      <c r="H20" s="102">
        <v>1295.67</v>
      </c>
      <c r="I20" s="102">
        <v>16966.48</v>
      </c>
      <c r="J20" s="102">
        <f t="shared" si="1"/>
        <v>20648.829999999998</v>
      </c>
      <c r="K20" s="140">
        <f t="shared" si="2"/>
        <v>69.855612277692643</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15">
      <c r="A21" s="102">
        <v>14</v>
      </c>
      <c r="B21" s="102" t="s">
        <v>110</v>
      </c>
      <c r="C21" s="102">
        <v>1248.33</v>
      </c>
      <c r="D21" s="126">
        <v>2033.49</v>
      </c>
      <c r="E21" s="102">
        <v>2833.64</v>
      </c>
      <c r="F21" s="102">
        <f t="shared" si="0"/>
        <v>6115.4599999999991</v>
      </c>
      <c r="G21" s="102">
        <v>1775.79</v>
      </c>
      <c r="H21" s="102">
        <v>2028.7</v>
      </c>
      <c r="I21" s="102">
        <v>1568.29</v>
      </c>
      <c r="J21" s="102">
        <f t="shared" si="1"/>
        <v>5372.78</v>
      </c>
      <c r="K21" s="140">
        <f t="shared" si="2"/>
        <v>87.855696873170629</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ht="15">
      <c r="A22" s="102">
        <v>15</v>
      </c>
      <c r="B22" s="102" t="s">
        <v>111</v>
      </c>
      <c r="C22" s="102">
        <v>1721.84</v>
      </c>
      <c r="D22" s="126">
        <v>2661.18</v>
      </c>
      <c r="E22" s="102">
        <v>10492.54</v>
      </c>
      <c r="F22" s="102">
        <f t="shared" si="0"/>
        <v>14875.560000000001</v>
      </c>
      <c r="G22" s="102">
        <v>2824.52</v>
      </c>
      <c r="H22" s="102">
        <v>2686.83</v>
      </c>
      <c r="I22" s="102">
        <v>6184.52</v>
      </c>
      <c r="J22" s="102">
        <f t="shared" si="1"/>
        <v>11695.87</v>
      </c>
      <c r="K22" s="140">
        <f t="shared" si="2"/>
        <v>78.624737488874359</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ht="15">
      <c r="A23" s="102">
        <v>16</v>
      </c>
      <c r="B23" s="102" t="s">
        <v>112</v>
      </c>
      <c r="C23" s="102">
        <v>3809.13</v>
      </c>
      <c r="D23" s="102">
        <v>3407.84</v>
      </c>
      <c r="E23" s="102">
        <v>5752.41</v>
      </c>
      <c r="F23" s="102">
        <f t="shared" si="0"/>
        <v>12969.380000000001</v>
      </c>
      <c r="G23" s="102">
        <v>4890.6499999999996</v>
      </c>
      <c r="H23" s="102">
        <v>3265.27</v>
      </c>
      <c r="I23" s="102">
        <v>4508.46</v>
      </c>
      <c r="J23" s="102">
        <f t="shared" si="1"/>
        <v>12664.380000000001</v>
      </c>
      <c r="K23" s="140">
        <f t="shared" si="2"/>
        <v>97.648307012362963</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ht="15">
      <c r="A24" s="102">
        <v>17</v>
      </c>
      <c r="B24" s="102" t="s">
        <v>113</v>
      </c>
      <c r="C24" s="102">
        <v>1789.02</v>
      </c>
      <c r="D24" s="102">
        <v>3672.2</v>
      </c>
      <c r="E24" s="102">
        <v>1527.28</v>
      </c>
      <c r="F24" s="102">
        <f t="shared" si="0"/>
        <v>6988.4999999999991</v>
      </c>
      <c r="G24" s="102">
        <v>3072.48</v>
      </c>
      <c r="H24" s="102">
        <v>3332.92</v>
      </c>
      <c r="I24" s="102">
        <v>1569.19</v>
      </c>
      <c r="J24" s="102">
        <f t="shared" si="1"/>
        <v>7974.59</v>
      </c>
      <c r="K24" s="140">
        <f t="shared" si="2"/>
        <v>114.11018101166204</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ht="15">
      <c r="A25" s="102">
        <v>18</v>
      </c>
      <c r="B25" s="102" t="s">
        <v>114</v>
      </c>
      <c r="C25" s="102">
        <v>3689.4</v>
      </c>
      <c r="D25" s="102">
        <v>3704.41</v>
      </c>
      <c r="E25" s="102">
        <v>26.94</v>
      </c>
      <c r="F25" s="102">
        <f t="shared" si="0"/>
        <v>7420.7499999999991</v>
      </c>
      <c r="G25" s="102">
        <v>2752.91</v>
      </c>
      <c r="H25" s="102">
        <v>2439.86</v>
      </c>
      <c r="I25" s="102">
        <v>97.87</v>
      </c>
      <c r="J25" s="102">
        <f t="shared" si="1"/>
        <v>5290.64</v>
      </c>
      <c r="K25" s="140">
        <f t="shared" si="2"/>
        <v>71.295219485901029</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ht="15">
      <c r="A26" s="102">
        <v>19</v>
      </c>
      <c r="B26" s="102" t="s">
        <v>115</v>
      </c>
      <c r="C26" s="102">
        <v>2216.46</v>
      </c>
      <c r="D26" s="102">
        <v>2137.52</v>
      </c>
      <c r="E26" s="102">
        <v>3532.91</v>
      </c>
      <c r="F26" s="102">
        <f t="shared" si="0"/>
        <v>7886.8899999999994</v>
      </c>
      <c r="G26" s="102">
        <v>2849.52</v>
      </c>
      <c r="H26" s="102">
        <v>2240.11</v>
      </c>
      <c r="I26" s="102">
        <v>2806.31</v>
      </c>
      <c r="J26" s="102">
        <f t="shared" si="1"/>
        <v>7895.9400000000005</v>
      </c>
      <c r="K26" s="140">
        <f t="shared" si="2"/>
        <v>100.11474738458379</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ht="15">
      <c r="A27" s="102">
        <v>20</v>
      </c>
      <c r="B27" s="102" t="s">
        <v>116</v>
      </c>
      <c r="C27" s="102">
        <v>1370.45</v>
      </c>
      <c r="D27" s="102">
        <v>2956.18</v>
      </c>
      <c r="E27" s="102">
        <v>1497.34</v>
      </c>
      <c r="F27" s="102">
        <f t="shared" si="0"/>
        <v>5823.97</v>
      </c>
      <c r="G27" s="102">
        <v>1272.43</v>
      </c>
      <c r="H27" s="102">
        <v>2676.36</v>
      </c>
      <c r="I27" s="102">
        <v>1616.98</v>
      </c>
      <c r="J27" s="102">
        <f t="shared" si="1"/>
        <v>5565.77</v>
      </c>
      <c r="K27" s="140">
        <f t="shared" si="2"/>
        <v>95.566598042228932</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ht="15">
      <c r="A28" s="102">
        <v>21</v>
      </c>
      <c r="B28" s="102" t="s">
        <v>117</v>
      </c>
      <c r="C28" s="102">
        <v>3663</v>
      </c>
      <c r="D28" s="102">
        <v>2821.98</v>
      </c>
      <c r="E28" s="102">
        <v>2938.24</v>
      </c>
      <c r="F28" s="102">
        <f t="shared" si="0"/>
        <v>9423.2199999999993</v>
      </c>
      <c r="G28" s="102">
        <v>3613.31</v>
      </c>
      <c r="H28" s="102">
        <v>3640.39</v>
      </c>
      <c r="I28" s="102">
        <v>2691.7</v>
      </c>
      <c r="J28" s="102">
        <f t="shared" si="1"/>
        <v>9945.4</v>
      </c>
      <c r="K28" s="140">
        <f t="shared" si="2"/>
        <v>105.54141790173634</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ht="15">
      <c r="A29" s="102">
        <v>22</v>
      </c>
      <c r="B29" s="102" t="s">
        <v>118</v>
      </c>
      <c r="C29" s="102">
        <v>3499.85</v>
      </c>
      <c r="D29" s="102">
        <v>3044.89</v>
      </c>
      <c r="E29" s="102">
        <v>37759.9</v>
      </c>
      <c r="F29" s="102">
        <f t="shared" si="0"/>
        <v>44304.639999999999</v>
      </c>
      <c r="G29" s="102">
        <v>4255.7700000000004</v>
      </c>
      <c r="H29" s="102">
        <v>3810.25</v>
      </c>
      <c r="I29" s="102">
        <v>22662.53</v>
      </c>
      <c r="J29" s="102">
        <f t="shared" si="1"/>
        <v>30728.55</v>
      </c>
      <c r="K29" s="140">
        <f t="shared" si="2"/>
        <v>69.35740816311791</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ht="15">
      <c r="A30" s="102">
        <v>23</v>
      </c>
      <c r="B30" s="102" t="s">
        <v>119</v>
      </c>
      <c r="C30" s="102">
        <v>892.03</v>
      </c>
      <c r="D30" s="102">
        <v>3197.52</v>
      </c>
      <c r="E30" s="102">
        <v>4636.45</v>
      </c>
      <c r="F30" s="102">
        <f t="shared" si="0"/>
        <v>8726</v>
      </c>
      <c r="G30" s="102">
        <v>1654.49</v>
      </c>
      <c r="H30" s="102">
        <v>4269.01</v>
      </c>
      <c r="I30" s="102">
        <v>4108.75</v>
      </c>
      <c r="J30" s="102">
        <f t="shared" si="1"/>
        <v>10032.25</v>
      </c>
      <c r="K30" s="140">
        <f t="shared" si="2"/>
        <v>114.9696309878524</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ht="15">
      <c r="A31" s="102">
        <v>24</v>
      </c>
      <c r="B31" s="102" t="s">
        <v>120</v>
      </c>
      <c r="C31" s="102">
        <v>3784.04</v>
      </c>
      <c r="D31" s="102">
        <v>3885.45</v>
      </c>
      <c r="E31" s="102">
        <v>11095.24</v>
      </c>
      <c r="F31" s="102">
        <f t="shared" si="0"/>
        <v>18764.73</v>
      </c>
      <c r="G31" s="102">
        <v>3358.5</v>
      </c>
      <c r="H31" s="102">
        <v>2403.7600000000002</v>
      </c>
      <c r="I31" s="102">
        <v>7250.79</v>
      </c>
      <c r="J31" s="102">
        <f t="shared" si="1"/>
        <v>13013.05</v>
      </c>
      <c r="K31" s="140">
        <f t="shared" si="2"/>
        <v>69.348453188508444</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ht="15">
      <c r="A32" s="102">
        <v>25</v>
      </c>
      <c r="B32" s="102" t="s">
        <v>121</v>
      </c>
      <c r="C32" s="102">
        <v>3647.9</v>
      </c>
      <c r="D32" s="102">
        <v>5048.32</v>
      </c>
      <c r="E32" s="102">
        <v>7538.47</v>
      </c>
      <c r="F32" s="102">
        <f t="shared" si="0"/>
        <v>16234.689999999999</v>
      </c>
      <c r="G32" s="102">
        <v>3612.27</v>
      </c>
      <c r="H32" s="102">
        <v>4626.38</v>
      </c>
      <c r="I32" s="102">
        <v>5593.35</v>
      </c>
      <c r="J32" s="102">
        <f t="shared" si="1"/>
        <v>13832</v>
      </c>
      <c r="K32" s="140">
        <f t="shared" si="2"/>
        <v>85.200271763735557</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row r="33" spans="1:245" ht="15">
      <c r="A33" s="102">
        <v>26</v>
      </c>
      <c r="B33" s="102" t="s">
        <v>122</v>
      </c>
      <c r="C33" s="102">
        <v>10012.73</v>
      </c>
      <c r="D33" s="102">
        <v>7675.29</v>
      </c>
      <c r="E33" s="102">
        <v>13275.66</v>
      </c>
      <c r="F33" s="102">
        <f t="shared" si="0"/>
        <v>30963.68</v>
      </c>
      <c r="G33" s="102">
        <v>4942.3999999999996</v>
      </c>
      <c r="H33" s="102">
        <v>3673.05</v>
      </c>
      <c r="I33" s="102">
        <v>5367.86</v>
      </c>
      <c r="J33" s="102">
        <f t="shared" si="1"/>
        <v>13983.310000000001</v>
      </c>
      <c r="K33" s="140">
        <f t="shared" si="2"/>
        <v>45.160362075825617</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row>
    <row r="34" spans="1:245" ht="15">
      <c r="A34" s="102">
        <v>27</v>
      </c>
      <c r="B34" s="102" t="s">
        <v>123</v>
      </c>
      <c r="C34" s="102">
        <v>4623.03</v>
      </c>
      <c r="D34" s="102">
        <v>11949.64</v>
      </c>
      <c r="E34" s="102">
        <v>1890.71</v>
      </c>
      <c r="F34" s="102">
        <f t="shared" si="0"/>
        <v>18463.379999999997</v>
      </c>
      <c r="G34" s="102">
        <v>1298.31</v>
      </c>
      <c r="H34" s="102">
        <v>3871.01</v>
      </c>
      <c r="I34" s="102">
        <v>1885.32</v>
      </c>
      <c r="J34" s="102">
        <f t="shared" si="1"/>
        <v>7054.6399999999994</v>
      </c>
      <c r="K34" s="140">
        <f t="shared" si="2"/>
        <v>38.208822003338504</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row>
    <row r="35" spans="1:245" ht="15">
      <c r="A35" s="102">
        <v>28</v>
      </c>
      <c r="B35" s="102" t="s">
        <v>124</v>
      </c>
      <c r="C35" s="102">
        <v>1870.32</v>
      </c>
      <c r="D35" s="102">
        <v>3402.85</v>
      </c>
      <c r="E35" s="102">
        <v>139.06</v>
      </c>
      <c r="F35" s="102">
        <f t="shared" si="0"/>
        <v>5412.2300000000005</v>
      </c>
      <c r="G35" s="102">
        <v>2316.6799999999998</v>
      </c>
      <c r="H35" s="102">
        <v>2509.37</v>
      </c>
      <c r="I35" s="102">
        <v>672.59</v>
      </c>
      <c r="J35" s="102">
        <f t="shared" si="1"/>
        <v>5498.6399999999994</v>
      </c>
      <c r="K35" s="140">
        <f t="shared" si="2"/>
        <v>101.59656925149152</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row>
    <row r="36" spans="1:245" ht="15">
      <c r="A36" s="102">
        <v>29</v>
      </c>
      <c r="B36" s="102" t="s">
        <v>125</v>
      </c>
      <c r="C36" s="102">
        <v>4594.5200000000004</v>
      </c>
      <c r="D36" s="102">
        <v>3997.64</v>
      </c>
      <c r="E36" s="102">
        <v>3</v>
      </c>
      <c r="F36" s="102">
        <f t="shared" si="0"/>
        <v>8595.16</v>
      </c>
      <c r="G36" s="102">
        <v>5635.99</v>
      </c>
      <c r="H36" s="102">
        <v>3635.24</v>
      </c>
      <c r="I36" s="102">
        <v>187.41</v>
      </c>
      <c r="J36" s="102">
        <f t="shared" si="1"/>
        <v>9458.64</v>
      </c>
      <c r="K36" s="140">
        <f t="shared" si="2"/>
        <v>110.04611897858794</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row>
    <row r="37" spans="1:245" ht="15">
      <c r="A37" s="102">
        <v>30</v>
      </c>
      <c r="B37" s="102" t="s">
        <v>126</v>
      </c>
      <c r="C37" s="102">
        <v>688.91</v>
      </c>
      <c r="D37" s="102">
        <v>2337.33</v>
      </c>
      <c r="E37" s="102">
        <v>87.35</v>
      </c>
      <c r="F37" s="102">
        <f t="shared" si="0"/>
        <v>3113.5899999999997</v>
      </c>
      <c r="G37" s="102">
        <v>959.25</v>
      </c>
      <c r="H37" s="102">
        <v>2745.89</v>
      </c>
      <c r="I37" s="102">
        <v>129.13999999999999</v>
      </c>
      <c r="J37" s="102">
        <f t="shared" si="1"/>
        <v>3834.2799999999997</v>
      </c>
      <c r="K37" s="140">
        <f t="shared" si="2"/>
        <v>123.1465928397766</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row>
    <row r="38" spans="1:245" s="22" customFormat="1">
      <c r="A38" s="103"/>
      <c r="B38" s="104" t="s">
        <v>127</v>
      </c>
      <c r="C38" s="104">
        <f>SUM(C8:C37)</f>
        <v>99351.499999999985</v>
      </c>
      <c r="D38" s="104">
        <f t="shared" ref="D38:J38" si="3">SUM(D8:D37)</f>
        <v>132111.47999999998</v>
      </c>
      <c r="E38" s="104">
        <f t="shared" si="3"/>
        <v>977025.71000000148</v>
      </c>
      <c r="F38" s="104">
        <f t="shared" si="3"/>
        <v>1208488.6900000009</v>
      </c>
      <c r="G38" s="104">
        <f t="shared" si="3"/>
        <v>99140.160000000003</v>
      </c>
      <c r="H38" s="104">
        <f t="shared" si="3"/>
        <v>107932.38999999998</v>
      </c>
      <c r="I38" s="104">
        <f t="shared" si="3"/>
        <v>640964.67999999935</v>
      </c>
      <c r="J38" s="104">
        <f t="shared" si="3"/>
        <v>848037.22999999963</v>
      </c>
      <c r="K38" s="127">
        <f>J38/F38*100</f>
        <v>70.173369185606447</v>
      </c>
    </row>
  </sheetData>
  <mergeCells count="7">
    <mergeCell ref="B1:K1"/>
    <mergeCell ref="B2:K2"/>
    <mergeCell ref="B3:K3"/>
    <mergeCell ref="B4:K4"/>
    <mergeCell ref="C6:F6"/>
    <mergeCell ref="G6:J6"/>
    <mergeCell ref="K6:K7"/>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7"/>
  <sheetViews>
    <sheetView workbookViewId="0">
      <selection activeCell="C3" sqref="C3:P3"/>
    </sheetView>
  </sheetViews>
  <sheetFormatPr defaultRowHeight="20.25"/>
  <cols>
    <col min="1" max="1" width="6.28515625" style="46" customWidth="1"/>
    <col min="2" max="2" width="51.7109375" style="46" customWidth="1"/>
    <col min="3" max="55" width="14.7109375" style="46" customWidth="1"/>
    <col min="56" max="56" width="20.5703125" style="59" customWidth="1"/>
    <col min="57" max="57" width="9.140625" style="46" hidden="1" customWidth="1"/>
    <col min="58" max="16384" width="9.140625" style="46"/>
  </cols>
  <sheetData>
    <row r="1" spans="1:57" ht="9" customHeight="1">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7"/>
    </row>
    <row r="2" spans="1:57" ht="8.25" customHeight="1">
      <c r="B2" s="629"/>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row>
    <row r="3" spans="1:57" s="92" customFormat="1" ht="31.5" customHeight="1" thickBot="1">
      <c r="B3" s="142" t="s">
        <v>2</v>
      </c>
      <c r="C3" s="630" t="s">
        <v>198</v>
      </c>
      <c r="D3" s="630"/>
      <c r="E3" s="630"/>
      <c r="F3" s="630"/>
      <c r="G3" s="630"/>
      <c r="H3" s="630"/>
      <c r="I3" s="630"/>
      <c r="J3" s="630"/>
      <c r="K3" s="630"/>
      <c r="L3" s="630"/>
      <c r="M3" s="630"/>
      <c r="N3" s="630"/>
      <c r="O3" s="630"/>
      <c r="P3" s="630"/>
      <c r="Q3" s="630" t="s">
        <v>198</v>
      </c>
      <c r="R3" s="630"/>
      <c r="S3" s="630"/>
      <c r="T3" s="630"/>
      <c r="U3" s="630"/>
      <c r="V3" s="630"/>
      <c r="W3" s="630"/>
      <c r="X3" s="630"/>
      <c r="Y3" s="630"/>
      <c r="Z3" s="630"/>
      <c r="AA3" s="630"/>
      <c r="AB3" s="630"/>
      <c r="AC3" s="630" t="s">
        <v>198</v>
      </c>
      <c r="AD3" s="630"/>
      <c r="AE3" s="630"/>
      <c r="AF3" s="630"/>
      <c r="AG3" s="630"/>
      <c r="AH3" s="630"/>
      <c r="AI3" s="630"/>
      <c r="AJ3" s="630"/>
      <c r="AK3" s="630"/>
      <c r="AL3" s="630"/>
      <c r="AM3" s="630"/>
      <c r="AN3" s="630"/>
      <c r="AO3" s="630"/>
      <c r="AP3" s="630"/>
      <c r="AQ3" s="630" t="s">
        <v>198</v>
      </c>
      <c r="AR3" s="630"/>
      <c r="AS3" s="630"/>
      <c r="AT3" s="630"/>
      <c r="AU3" s="630"/>
      <c r="AV3" s="630"/>
      <c r="AW3" s="630"/>
      <c r="AX3" s="630"/>
      <c r="AY3" s="630"/>
      <c r="AZ3" s="630"/>
      <c r="BA3" s="630"/>
      <c r="BB3" s="630"/>
      <c r="BC3" s="630"/>
      <c r="BD3" s="630"/>
    </row>
    <row r="4" spans="1:57" ht="21" thickBot="1">
      <c r="B4" s="46" t="s">
        <v>4</v>
      </c>
      <c r="C4" s="529" t="s">
        <v>132</v>
      </c>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c r="AP4" s="531"/>
      <c r="AQ4" s="532" t="s">
        <v>133</v>
      </c>
      <c r="AR4" s="533"/>
      <c r="AS4" s="533"/>
      <c r="AT4" s="533"/>
      <c r="AU4" s="533"/>
      <c r="AV4" s="533"/>
      <c r="AW4" s="533"/>
      <c r="AX4" s="533"/>
      <c r="AY4" s="533"/>
      <c r="AZ4" s="533"/>
      <c r="BA4" s="533"/>
      <c r="BB4" s="534"/>
      <c r="BC4" s="535" t="s">
        <v>134</v>
      </c>
      <c r="BD4" s="536"/>
    </row>
    <row r="5" spans="1:57" ht="24.75" customHeight="1">
      <c r="A5" s="514" t="s">
        <v>135</v>
      </c>
      <c r="B5" s="517" t="s">
        <v>6</v>
      </c>
      <c r="C5" s="520" t="s">
        <v>136</v>
      </c>
      <c r="D5" s="521"/>
      <c r="E5" s="521"/>
      <c r="F5" s="521"/>
      <c r="G5" s="522" t="s">
        <v>137</v>
      </c>
      <c r="H5" s="523"/>
      <c r="I5" s="521" t="s">
        <v>138</v>
      </c>
      <c r="J5" s="521"/>
      <c r="K5" s="521" t="s">
        <v>139</v>
      </c>
      <c r="L5" s="521"/>
      <c r="M5" s="522" t="s">
        <v>140</v>
      </c>
      <c r="N5" s="541"/>
      <c r="O5" s="544" t="s">
        <v>141</v>
      </c>
      <c r="P5" s="506"/>
      <c r="Q5" s="506" t="s">
        <v>142</v>
      </c>
      <c r="R5" s="506"/>
      <c r="S5" s="506" t="s">
        <v>143</v>
      </c>
      <c r="T5" s="506"/>
      <c r="U5" s="508" t="s">
        <v>144</v>
      </c>
      <c r="V5" s="508"/>
      <c r="W5" s="508" t="s">
        <v>145</v>
      </c>
      <c r="X5" s="508"/>
      <c r="Y5" s="508" t="s">
        <v>146</v>
      </c>
      <c r="Z5" s="510"/>
      <c r="AA5" s="512" t="s">
        <v>147</v>
      </c>
      <c r="AB5" s="498"/>
      <c r="AC5" s="498" t="s">
        <v>148</v>
      </c>
      <c r="AD5" s="498"/>
      <c r="AE5" s="498" t="s">
        <v>149</v>
      </c>
      <c r="AF5" s="498"/>
      <c r="AG5" s="498" t="s">
        <v>150</v>
      </c>
      <c r="AH5" s="498"/>
      <c r="AI5" s="498" t="s">
        <v>151</v>
      </c>
      <c r="AJ5" s="498"/>
      <c r="AK5" s="498" t="s">
        <v>152</v>
      </c>
      <c r="AL5" s="500"/>
      <c r="AM5" s="502" t="s">
        <v>153</v>
      </c>
      <c r="AN5" s="503"/>
      <c r="AO5" s="484" t="s">
        <v>154</v>
      </c>
      <c r="AP5" s="485"/>
      <c r="AQ5" s="488" t="s">
        <v>155</v>
      </c>
      <c r="AR5" s="489"/>
      <c r="AS5" s="492" t="s">
        <v>156</v>
      </c>
      <c r="AT5" s="493"/>
      <c r="AU5" s="493" t="s">
        <v>157</v>
      </c>
      <c r="AV5" s="493"/>
      <c r="AW5" s="493" t="s">
        <v>158</v>
      </c>
      <c r="AX5" s="493"/>
      <c r="AY5" s="493" t="s">
        <v>159</v>
      </c>
      <c r="AZ5" s="496"/>
      <c r="BA5" s="478" t="s">
        <v>160</v>
      </c>
      <c r="BB5" s="479"/>
      <c r="BC5" s="537"/>
      <c r="BD5" s="538"/>
    </row>
    <row r="6" spans="1:57" ht="27" customHeight="1">
      <c r="A6" s="515"/>
      <c r="B6" s="518"/>
      <c r="C6" s="482" t="s">
        <v>161</v>
      </c>
      <c r="D6" s="483"/>
      <c r="E6" s="483" t="s">
        <v>162</v>
      </c>
      <c r="F6" s="483"/>
      <c r="G6" s="524"/>
      <c r="H6" s="525"/>
      <c r="I6" s="483"/>
      <c r="J6" s="483"/>
      <c r="K6" s="483"/>
      <c r="L6" s="483"/>
      <c r="M6" s="542"/>
      <c r="N6" s="543"/>
      <c r="O6" s="545"/>
      <c r="P6" s="507"/>
      <c r="Q6" s="507"/>
      <c r="R6" s="507"/>
      <c r="S6" s="507"/>
      <c r="T6" s="507"/>
      <c r="U6" s="509"/>
      <c r="V6" s="509"/>
      <c r="W6" s="509"/>
      <c r="X6" s="509"/>
      <c r="Y6" s="509"/>
      <c r="Z6" s="511"/>
      <c r="AA6" s="513"/>
      <c r="AB6" s="499"/>
      <c r="AC6" s="499"/>
      <c r="AD6" s="499"/>
      <c r="AE6" s="499"/>
      <c r="AF6" s="499"/>
      <c r="AG6" s="499"/>
      <c r="AH6" s="499"/>
      <c r="AI6" s="499"/>
      <c r="AJ6" s="499"/>
      <c r="AK6" s="499"/>
      <c r="AL6" s="501"/>
      <c r="AM6" s="504"/>
      <c r="AN6" s="505"/>
      <c r="AO6" s="486"/>
      <c r="AP6" s="487"/>
      <c r="AQ6" s="490"/>
      <c r="AR6" s="491"/>
      <c r="AS6" s="494"/>
      <c r="AT6" s="495"/>
      <c r="AU6" s="495"/>
      <c r="AV6" s="495"/>
      <c r="AW6" s="495"/>
      <c r="AX6" s="495"/>
      <c r="AY6" s="495"/>
      <c r="AZ6" s="497"/>
      <c r="BA6" s="480"/>
      <c r="BB6" s="481"/>
      <c r="BC6" s="539"/>
      <c r="BD6" s="540"/>
    </row>
    <row r="7" spans="1:57" ht="21" thickBot="1">
      <c r="A7" s="516"/>
      <c r="B7" s="519" t="s">
        <v>6</v>
      </c>
      <c r="C7" s="73" t="s">
        <v>163</v>
      </c>
      <c r="D7" s="74" t="s">
        <v>164</v>
      </c>
      <c r="E7" s="74" t="s">
        <v>163</v>
      </c>
      <c r="F7" s="74" t="s">
        <v>164</v>
      </c>
      <c r="G7" s="74" t="s">
        <v>163</v>
      </c>
      <c r="H7" s="74" t="s">
        <v>164</v>
      </c>
      <c r="I7" s="74" t="s">
        <v>163</v>
      </c>
      <c r="J7" s="74" t="s">
        <v>164</v>
      </c>
      <c r="K7" s="74" t="s">
        <v>163</v>
      </c>
      <c r="L7" s="74" t="s">
        <v>164</v>
      </c>
      <c r="M7" s="74" t="s">
        <v>163</v>
      </c>
      <c r="N7" s="75" t="s">
        <v>164</v>
      </c>
      <c r="O7" s="76" t="s">
        <v>163</v>
      </c>
      <c r="P7" s="77" t="s">
        <v>164</v>
      </c>
      <c r="Q7" s="77" t="s">
        <v>163</v>
      </c>
      <c r="R7" s="77" t="s">
        <v>164</v>
      </c>
      <c r="S7" s="77" t="s">
        <v>163</v>
      </c>
      <c r="T7" s="77" t="s">
        <v>164</v>
      </c>
      <c r="U7" s="77" t="s">
        <v>163</v>
      </c>
      <c r="V7" s="77" t="s">
        <v>164</v>
      </c>
      <c r="W7" s="77" t="s">
        <v>163</v>
      </c>
      <c r="X7" s="77" t="s">
        <v>164</v>
      </c>
      <c r="Y7" s="77" t="s">
        <v>163</v>
      </c>
      <c r="Z7" s="78" t="s">
        <v>164</v>
      </c>
      <c r="AA7" s="79" t="s">
        <v>163</v>
      </c>
      <c r="AB7" s="80" t="s">
        <v>164</v>
      </c>
      <c r="AC7" s="80" t="s">
        <v>163</v>
      </c>
      <c r="AD7" s="80" t="s">
        <v>164</v>
      </c>
      <c r="AE7" s="80" t="s">
        <v>163</v>
      </c>
      <c r="AF7" s="80" t="s">
        <v>164</v>
      </c>
      <c r="AG7" s="80" t="s">
        <v>163</v>
      </c>
      <c r="AH7" s="80" t="s">
        <v>164</v>
      </c>
      <c r="AI7" s="80" t="s">
        <v>163</v>
      </c>
      <c r="AJ7" s="80" t="s">
        <v>164</v>
      </c>
      <c r="AK7" s="80" t="s">
        <v>163</v>
      </c>
      <c r="AL7" s="81" t="s">
        <v>164</v>
      </c>
      <c r="AM7" s="82" t="s">
        <v>163</v>
      </c>
      <c r="AN7" s="83" t="s">
        <v>164</v>
      </c>
      <c r="AO7" s="84" t="s">
        <v>163</v>
      </c>
      <c r="AP7" s="85" t="s">
        <v>164</v>
      </c>
      <c r="AQ7" s="79" t="s">
        <v>163</v>
      </c>
      <c r="AR7" s="81" t="s">
        <v>164</v>
      </c>
      <c r="AS7" s="86" t="s">
        <v>163</v>
      </c>
      <c r="AT7" s="87" t="s">
        <v>164</v>
      </c>
      <c r="AU7" s="87" t="s">
        <v>163</v>
      </c>
      <c r="AV7" s="87" t="s">
        <v>164</v>
      </c>
      <c r="AW7" s="87" t="s">
        <v>163</v>
      </c>
      <c r="AX7" s="87" t="s">
        <v>164</v>
      </c>
      <c r="AY7" s="87" t="s">
        <v>163</v>
      </c>
      <c r="AZ7" s="88" t="s">
        <v>164</v>
      </c>
      <c r="BA7" s="89" t="s">
        <v>163</v>
      </c>
      <c r="BB7" s="90" t="s">
        <v>164</v>
      </c>
      <c r="BC7" s="89" t="s">
        <v>163</v>
      </c>
      <c r="BD7" s="91" t="s">
        <v>164</v>
      </c>
    </row>
    <row r="8" spans="1:57" ht="25.5" customHeight="1">
      <c r="A8" s="92">
        <v>1</v>
      </c>
      <c r="B8" s="92" t="s">
        <v>11</v>
      </c>
      <c r="C8" s="92">
        <v>70725</v>
      </c>
      <c r="D8" s="92">
        <v>1108.43</v>
      </c>
      <c r="E8" s="92">
        <v>142240</v>
      </c>
      <c r="F8" s="92">
        <v>4828</v>
      </c>
      <c r="G8" s="92">
        <v>39550</v>
      </c>
      <c r="H8" s="92">
        <v>489.79</v>
      </c>
      <c r="I8" s="92">
        <v>107</v>
      </c>
      <c r="J8" s="92">
        <v>16.489999999999998</v>
      </c>
      <c r="K8" s="92">
        <v>1543</v>
      </c>
      <c r="L8" s="92">
        <v>284.49</v>
      </c>
      <c r="M8" s="92">
        <f>C8+E8+I8+K8</f>
        <v>214615</v>
      </c>
      <c r="N8" s="92">
        <f>D8+F8+J8+L8</f>
        <v>6237.41</v>
      </c>
      <c r="O8" s="92">
        <v>107235</v>
      </c>
      <c r="P8" s="92">
        <v>2063.4499999999998</v>
      </c>
      <c r="Q8" s="92">
        <v>11117</v>
      </c>
      <c r="R8" s="92">
        <v>1542.14</v>
      </c>
      <c r="S8" s="92">
        <v>265</v>
      </c>
      <c r="T8" s="92">
        <v>710.85</v>
      </c>
      <c r="U8" s="92">
        <v>4</v>
      </c>
      <c r="V8" s="92">
        <v>0.19</v>
      </c>
      <c r="W8" s="92">
        <v>2891</v>
      </c>
      <c r="X8" s="92">
        <v>27.86</v>
      </c>
      <c r="Y8" s="92">
        <f>O8+Q8+S8+U8+W8</f>
        <v>121512</v>
      </c>
      <c r="Z8" s="92">
        <f>P8+R8+T8+V8+X8</f>
        <v>4344.49</v>
      </c>
      <c r="AA8" s="92">
        <v>0</v>
      </c>
      <c r="AB8" s="92">
        <v>0</v>
      </c>
      <c r="AC8" s="92">
        <v>10014</v>
      </c>
      <c r="AD8" s="92">
        <v>216.7</v>
      </c>
      <c r="AE8" s="92">
        <v>3613</v>
      </c>
      <c r="AF8" s="92">
        <v>143.07</v>
      </c>
      <c r="AG8" s="92">
        <v>4</v>
      </c>
      <c r="AH8" s="92">
        <v>0</v>
      </c>
      <c r="AI8" s="92">
        <v>467</v>
      </c>
      <c r="AJ8" s="92">
        <v>1.01</v>
      </c>
      <c r="AK8" s="92">
        <v>1321</v>
      </c>
      <c r="AL8" s="92">
        <v>4.6500000000000004</v>
      </c>
      <c r="AM8" s="92">
        <f>M8+Y8+AA8+AC8+AE8+AG8+AI8+AK8</f>
        <v>351546</v>
      </c>
      <c r="AN8" s="92">
        <f>N8+Z8+AB8+AD8+AF8+AH8+AJ8+AL8</f>
        <v>10947.33</v>
      </c>
      <c r="AO8" s="92">
        <v>146581</v>
      </c>
      <c r="AP8" s="92">
        <v>2996.31</v>
      </c>
      <c r="AQ8" s="92">
        <v>115</v>
      </c>
      <c r="AR8" s="92">
        <v>4.32</v>
      </c>
      <c r="AS8" s="92">
        <v>100</v>
      </c>
      <c r="AT8" s="92">
        <v>3.39</v>
      </c>
      <c r="AU8" s="92">
        <v>1269</v>
      </c>
      <c r="AV8" s="92">
        <v>288.23</v>
      </c>
      <c r="AW8" s="92">
        <v>16720</v>
      </c>
      <c r="AX8" s="92">
        <v>218.48</v>
      </c>
      <c r="AY8" s="92">
        <v>35110</v>
      </c>
      <c r="AZ8" s="92">
        <v>2462.59</v>
      </c>
      <c r="BA8" s="92">
        <f>AQ8+AS8+AU8+AW8+AY8</f>
        <v>53314</v>
      </c>
      <c r="BB8" s="92">
        <f>AR8+AT8+AV8+AX8+AZ8</f>
        <v>2977.01</v>
      </c>
      <c r="BC8" s="92">
        <f>AM8+BA8</f>
        <v>404860</v>
      </c>
      <c r="BD8" s="92">
        <f>AN8+BB8</f>
        <v>13924.34</v>
      </c>
      <c r="BE8" s="46" t="s">
        <v>127</v>
      </c>
    </row>
    <row r="9" spans="1:57" ht="25.5" customHeight="1">
      <c r="A9" s="92">
        <v>2</v>
      </c>
      <c r="B9" s="92" t="s">
        <v>12</v>
      </c>
      <c r="C9" s="92">
        <v>116886</v>
      </c>
      <c r="D9" s="92">
        <v>1778.21</v>
      </c>
      <c r="E9" s="92">
        <v>66031</v>
      </c>
      <c r="F9" s="92">
        <v>811.12</v>
      </c>
      <c r="G9" s="92">
        <v>33242</v>
      </c>
      <c r="H9" s="92">
        <v>209.34</v>
      </c>
      <c r="I9" s="92">
        <v>17</v>
      </c>
      <c r="J9" s="92">
        <v>0.03</v>
      </c>
      <c r="K9" s="92">
        <v>1504</v>
      </c>
      <c r="L9" s="92">
        <v>317.62</v>
      </c>
      <c r="M9" s="92">
        <f t="shared" ref="M9:N56" si="0">C9+E9+I9+K9</f>
        <v>184438</v>
      </c>
      <c r="N9" s="92">
        <f t="shared" si="0"/>
        <v>2906.98</v>
      </c>
      <c r="O9" s="92">
        <v>24724</v>
      </c>
      <c r="P9" s="92">
        <v>598.28</v>
      </c>
      <c r="Q9" s="92">
        <v>1695</v>
      </c>
      <c r="R9" s="92">
        <v>478.11</v>
      </c>
      <c r="S9" s="92">
        <v>27</v>
      </c>
      <c r="T9" s="92">
        <v>48.72</v>
      </c>
      <c r="U9" s="92">
        <v>1</v>
      </c>
      <c r="V9" s="92">
        <v>0.01</v>
      </c>
      <c r="W9" s="92">
        <v>512</v>
      </c>
      <c r="X9" s="92">
        <v>46.76</v>
      </c>
      <c r="Y9" s="92">
        <f t="shared" ref="Y9:Z56" si="1">O9+Q9+S9+U9+W9</f>
        <v>26959</v>
      </c>
      <c r="Z9" s="92">
        <f t="shared" si="1"/>
        <v>1171.8799999999999</v>
      </c>
      <c r="AA9" s="92">
        <v>0</v>
      </c>
      <c r="AB9" s="92">
        <v>0</v>
      </c>
      <c r="AC9" s="92">
        <v>2025</v>
      </c>
      <c r="AD9" s="92">
        <v>49.23</v>
      </c>
      <c r="AE9" s="92">
        <v>2575</v>
      </c>
      <c r="AF9" s="92">
        <v>142.28</v>
      </c>
      <c r="AG9" s="92">
        <v>1</v>
      </c>
      <c r="AH9" s="92">
        <v>0.01</v>
      </c>
      <c r="AI9" s="92">
        <v>7</v>
      </c>
      <c r="AJ9" s="92">
        <v>24.75</v>
      </c>
      <c r="AK9" s="92">
        <v>0</v>
      </c>
      <c r="AL9" s="92">
        <v>0</v>
      </c>
      <c r="AM9" s="92">
        <f t="shared" ref="AM9:AN56" si="2">M9+Y9+AA9+AC9+AE9+AG9+AI9+AK9</f>
        <v>216005</v>
      </c>
      <c r="AN9" s="92">
        <f t="shared" si="2"/>
        <v>4295.1299999999992</v>
      </c>
      <c r="AO9" s="92">
        <v>184328</v>
      </c>
      <c r="AP9" s="92">
        <v>2030.77</v>
      </c>
      <c r="AQ9" s="92">
        <v>179</v>
      </c>
      <c r="AR9" s="92">
        <v>5.58</v>
      </c>
      <c r="AS9" s="92">
        <v>0</v>
      </c>
      <c r="AT9" s="92">
        <v>1.47</v>
      </c>
      <c r="AU9" s="92">
        <v>948</v>
      </c>
      <c r="AV9" s="92">
        <v>295.97000000000003</v>
      </c>
      <c r="AW9" s="92">
        <v>78</v>
      </c>
      <c r="AX9" s="92">
        <v>0.82</v>
      </c>
      <c r="AY9" s="92">
        <v>26681</v>
      </c>
      <c r="AZ9" s="92">
        <v>558.6</v>
      </c>
      <c r="BA9" s="92">
        <f t="shared" ref="BA9:BB56" si="3">AQ9+AS9+AU9+AW9+AY9</f>
        <v>27886</v>
      </c>
      <c r="BB9" s="92">
        <f t="shared" si="3"/>
        <v>862.44</v>
      </c>
      <c r="BC9" s="92">
        <f t="shared" ref="BC9:BD56" si="4">AM9+BA9</f>
        <v>243891</v>
      </c>
      <c r="BD9" s="92">
        <f t="shared" si="4"/>
        <v>5157.57</v>
      </c>
      <c r="BE9" s="46" t="s">
        <v>127</v>
      </c>
    </row>
    <row r="10" spans="1:57" ht="25.5" customHeight="1">
      <c r="A10" s="92">
        <v>3</v>
      </c>
      <c r="B10" s="92" t="s">
        <v>13</v>
      </c>
      <c r="C10" s="92">
        <v>18267</v>
      </c>
      <c r="D10" s="92">
        <v>447.76</v>
      </c>
      <c r="E10" s="92">
        <v>14868</v>
      </c>
      <c r="F10" s="92">
        <v>373.28</v>
      </c>
      <c r="G10" s="92">
        <v>6332</v>
      </c>
      <c r="H10" s="92">
        <v>85.66</v>
      </c>
      <c r="I10" s="92">
        <v>2027</v>
      </c>
      <c r="J10" s="92">
        <v>86.23</v>
      </c>
      <c r="K10" s="92">
        <v>692</v>
      </c>
      <c r="L10" s="92">
        <v>156.86000000000001</v>
      </c>
      <c r="M10" s="92">
        <f t="shared" si="0"/>
        <v>35854</v>
      </c>
      <c r="N10" s="92">
        <f t="shared" si="0"/>
        <v>1064.1300000000001</v>
      </c>
      <c r="O10" s="92">
        <v>36222</v>
      </c>
      <c r="P10" s="92">
        <v>698.66</v>
      </c>
      <c r="Q10" s="92">
        <v>1859</v>
      </c>
      <c r="R10" s="92">
        <v>793.83</v>
      </c>
      <c r="S10" s="92">
        <v>332</v>
      </c>
      <c r="T10" s="92">
        <v>242.94</v>
      </c>
      <c r="U10" s="92">
        <v>208</v>
      </c>
      <c r="V10" s="92">
        <v>7.31</v>
      </c>
      <c r="W10" s="92">
        <v>0</v>
      </c>
      <c r="X10" s="92">
        <v>0</v>
      </c>
      <c r="Y10" s="92">
        <f t="shared" si="1"/>
        <v>38621</v>
      </c>
      <c r="Z10" s="92">
        <f t="shared" si="1"/>
        <v>1742.74</v>
      </c>
      <c r="AA10" s="92">
        <v>0</v>
      </c>
      <c r="AB10" s="92">
        <v>0</v>
      </c>
      <c r="AC10" s="92">
        <v>2718</v>
      </c>
      <c r="AD10" s="92">
        <v>56.62</v>
      </c>
      <c r="AE10" s="92">
        <v>2074</v>
      </c>
      <c r="AF10" s="92">
        <v>135.27000000000001</v>
      </c>
      <c r="AG10" s="92">
        <v>16</v>
      </c>
      <c r="AH10" s="92">
        <v>20.45</v>
      </c>
      <c r="AI10" s="92">
        <v>36</v>
      </c>
      <c r="AJ10" s="92">
        <v>0</v>
      </c>
      <c r="AK10" s="92">
        <v>14169</v>
      </c>
      <c r="AL10" s="92">
        <v>2.09</v>
      </c>
      <c r="AM10" s="92">
        <f t="shared" si="2"/>
        <v>93488</v>
      </c>
      <c r="AN10" s="92">
        <f t="shared" si="2"/>
        <v>3021.2999999999997</v>
      </c>
      <c r="AO10" s="92">
        <v>45711</v>
      </c>
      <c r="AP10" s="92">
        <v>718.59</v>
      </c>
      <c r="AQ10" s="92">
        <v>0</v>
      </c>
      <c r="AR10" s="92">
        <v>0</v>
      </c>
      <c r="AS10" s="92">
        <v>35</v>
      </c>
      <c r="AT10" s="92">
        <v>2.88</v>
      </c>
      <c r="AU10" s="92">
        <v>571</v>
      </c>
      <c r="AV10" s="92">
        <v>197.47</v>
      </c>
      <c r="AW10" s="92">
        <v>6117</v>
      </c>
      <c r="AX10" s="92">
        <v>153.08000000000001</v>
      </c>
      <c r="AY10" s="92">
        <v>12676</v>
      </c>
      <c r="AZ10" s="92">
        <v>1334.35</v>
      </c>
      <c r="BA10" s="92">
        <f t="shared" si="3"/>
        <v>19399</v>
      </c>
      <c r="BB10" s="92">
        <f t="shared" si="3"/>
        <v>1687.78</v>
      </c>
      <c r="BC10" s="92">
        <f t="shared" si="4"/>
        <v>112887</v>
      </c>
      <c r="BD10" s="92">
        <f t="shared" si="4"/>
        <v>4709.08</v>
      </c>
      <c r="BE10" s="46" t="s">
        <v>127</v>
      </c>
    </row>
    <row r="11" spans="1:57" ht="25.5" customHeight="1">
      <c r="A11" s="92">
        <v>4</v>
      </c>
      <c r="B11" s="92" t="s">
        <v>14</v>
      </c>
      <c r="C11" s="92">
        <v>21430</v>
      </c>
      <c r="D11" s="92">
        <v>387.88</v>
      </c>
      <c r="E11" s="92">
        <v>8880</v>
      </c>
      <c r="F11" s="92">
        <v>198.55</v>
      </c>
      <c r="G11" s="92">
        <v>11259</v>
      </c>
      <c r="H11" s="92">
        <v>133.24</v>
      </c>
      <c r="I11" s="92">
        <v>726</v>
      </c>
      <c r="J11" s="92">
        <v>28.84</v>
      </c>
      <c r="K11" s="92">
        <v>1665</v>
      </c>
      <c r="L11" s="92">
        <v>87.29</v>
      </c>
      <c r="M11" s="92">
        <f t="shared" si="0"/>
        <v>32701</v>
      </c>
      <c r="N11" s="92">
        <f t="shared" si="0"/>
        <v>702.56000000000006</v>
      </c>
      <c r="O11" s="92">
        <v>22169</v>
      </c>
      <c r="P11" s="92">
        <v>610.38</v>
      </c>
      <c r="Q11" s="92">
        <v>137</v>
      </c>
      <c r="R11" s="92">
        <v>110.09</v>
      </c>
      <c r="S11" s="92">
        <v>18</v>
      </c>
      <c r="T11" s="92">
        <v>127.66</v>
      </c>
      <c r="U11" s="92">
        <v>161</v>
      </c>
      <c r="V11" s="92">
        <v>2.54</v>
      </c>
      <c r="W11" s="92">
        <v>0</v>
      </c>
      <c r="X11" s="92">
        <v>0</v>
      </c>
      <c r="Y11" s="92">
        <f t="shared" si="1"/>
        <v>22485</v>
      </c>
      <c r="Z11" s="92">
        <f t="shared" si="1"/>
        <v>850.67</v>
      </c>
      <c r="AA11" s="92">
        <v>0</v>
      </c>
      <c r="AB11" s="92">
        <v>0</v>
      </c>
      <c r="AC11" s="92">
        <v>2566</v>
      </c>
      <c r="AD11" s="92">
        <v>44.05</v>
      </c>
      <c r="AE11" s="92">
        <v>1060</v>
      </c>
      <c r="AF11" s="92">
        <v>57.62</v>
      </c>
      <c r="AG11" s="92">
        <v>2</v>
      </c>
      <c r="AH11" s="92">
        <v>0.87</v>
      </c>
      <c r="AI11" s="92">
        <v>13</v>
      </c>
      <c r="AJ11" s="92">
        <v>0.51</v>
      </c>
      <c r="AK11" s="92">
        <v>0</v>
      </c>
      <c r="AL11" s="92">
        <v>0</v>
      </c>
      <c r="AM11" s="92">
        <f t="shared" si="2"/>
        <v>58827</v>
      </c>
      <c r="AN11" s="92">
        <f t="shared" si="2"/>
        <v>1656.2799999999997</v>
      </c>
      <c r="AO11" s="92">
        <v>52354</v>
      </c>
      <c r="AP11" s="92">
        <v>794.12</v>
      </c>
      <c r="AQ11" s="92">
        <v>417</v>
      </c>
      <c r="AR11" s="92">
        <v>48.84</v>
      </c>
      <c r="AS11" s="92">
        <v>7</v>
      </c>
      <c r="AT11" s="92">
        <v>1.21</v>
      </c>
      <c r="AU11" s="92">
        <v>443</v>
      </c>
      <c r="AV11" s="92">
        <v>121</v>
      </c>
      <c r="AW11" s="92">
        <v>2917</v>
      </c>
      <c r="AX11" s="92">
        <v>27.64</v>
      </c>
      <c r="AY11" s="92">
        <v>9702</v>
      </c>
      <c r="AZ11" s="92">
        <v>1123.5999999999999</v>
      </c>
      <c r="BA11" s="92">
        <f t="shared" si="3"/>
        <v>13486</v>
      </c>
      <c r="BB11" s="92">
        <f t="shared" si="3"/>
        <v>1322.29</v>
      </c>
      <c r="BC11" s="92">
        <f t="shared" si="4"/>
        <v>72313</v>
      </c>
      <c r="BD11" s="92">
        <f t="shared" si="4"/>
        <v>2978.5699999999997</v>
      </c>
      <c r="BE11" s="46" t="s">
        <v>127</v>
      </c>
    </row>
    <row r="12" spans="1:57" ht="25.5" customHeight="1">
      <c r="A12" s="92">
        <v>5</v>
      </c>
      <c r="B12" s="92" t="s">
        <v>15</v>
      </c>
      <c r="C12" s="92">
        <v>7684</v>
      </c>
      <c r="D12" s="92">
        <v>141.93</v>
      </c>
      <c r="E12" s="92">
        <v>5678</v>
      </c>
      <c r="F12" s="92">
        <v>225.21</v>
      </c>
      <c r="G12" s="92">
        <v>2295</v>
      </c>
      <c r="H12" s="92">
        <v>51.32</v>
      </c>
      <c r="I12" s="92">
        <v>2</v>
      </c>
      <c r="J12" s="92">
        <v>0</v>
      </c>
      <c r="K12" s="92">
        <v>413</v>
      </c>
      <c r="L12" s="92">
        <v>50.75</v>
      </c>
      <c r="M12" s="92">
        <f t="shared" si="0"/>
        <v>13777</v>
      </c>
      <c r="N12" s="92">
        <f t="shared" si="0"/>
        <v>417.89</v>
      </c>
      <c r="O12" s="92">
        <v>4067</v>
      </c>
      <c r="P12" s="92">
        <v>143.1</v>
      </c>
      <c r="Q12" s="92">
        <v>77</v>
      </c>
      <c r="R12" s="92">
        <v>44.49</v>
      </c>
      <c r="S12" s="92">
        <v>0</v>
      </c>
      <c r="T12" s="92">
        <v>0</v>
      </c>
      <c r="U12" s="92">
        <v>0</v>
      </c>
      <c r="V12" s="92">
        <v>0</v>
      </c>
      <c r="W12" s="92">
        <v>0</v>
      </c>
      <c r="X12" s="92">
        <v>0</v>
      </c>
      <c r="Y12" s="92">
        <f t="shared" si="1"/>
        <v>4144</v>
      </c>
      <c r="Z12" s="92">
        <f t="shared" si="1"/>
        <v>187.59</v>
      </c>
      <c r="AA12" s="92">
        <v>1</v>
      </c>
      <c r="AB12" s="92">
        <v>0</v>
      </c>
      <c r="AC12" s="92">
        <v>289</v>
      </c>
      <c r="AD12" s="92">
        <v>3.83</v>
      </c>
      <c r="AE12" s="92">
        <v>172</v>
      </c>
      <c r="AF12" s="92">
        <v>10.33</v>
      </c>
      <c r="AG12" s="92">
        <v>0</v>
      </c>
      <c r="AH12" s="92">
        <v>0</v>
      </c>
      <c r="AI12" s="92">
        <v>0</v>
      </c>
      <c r="AJ12" s="92">
        <v>0</v>
      </c>
      <c r="AK12" s="92">
        <v>1</v>
      </c>
      <c r="AL12" s="92">
        <v>0</v>
      </c>
      <c r="AM12" s="92">
        <f t="shared" si="2"/>
        <v>18384</v>
      </c>
      <c r="AN12" s="92">
        <f t="shared" si="2"/>
        <v>619.6400000000001</v>
      </c>
      <c r="AO12" s="92">
        <v>10970</v>
      </c>
      <c r="AP12" s="92">
        <v>233.14</v>
      </c>
      <c r="AQ12" s="92">
        <v>0</v>
      </c>
      <c r="AR12" s="92">
        <v>0</v>
      </c>
      <c r="AS12" s="92">
        <v>2</v>
      </c>
      <c r="AT12" s="92">
        <v>0.42</v>
      </c>
      <c r="AU12" s="92">
        <v>132</v>
      </c>
      <c r="AV12" s="92">
        <v>62.5</v>
      </c>
      <c r="AW12" s="92">
        <v>426</v>
      </c>
      <c r="AX12" s="92">
        <v>2.42</v>
      </c>
      <c r="AY12" s="92">
        <v>2598</v>
      </c>
      <c r="AZ12" s="92">
        <v>533.6</v>
      </c>
      <c r="BA12" s="92">
        <f t="shared" si="3"/>
        <v>3158</v>
      </c>
      <c r="BB12" s="92">
        <f t="shared" si="3"/>
        <v>598.94000000000005</v>
      </c>
      <c r="BC12" s="92">
        <f t="shared" si="4"/>
        <v>21542</v>
      </c>
      <c r="BD12" s="92">
        <f t="shared" si="4"/>
        <v>1218.5800000000002</v>
      </c>
      <c r="BE12" s="46">
        <v>4144</v>
      </c>
    </row>
    <row r="13" spans="1:57" ht="25.5" customHeight="1">
      <c r="A13" s="92">
        <v>6</v>
      </c>
      <c r="B13" s="92" t="s">
        <v>16</v>
      </c>
      <c r="C13" s="92">
        <v>2017</v>
      </c>
      <c r="D13" s="92">
        <v>23.64</v>
      </c>
      <c r="E13" s="92">
        <v>584</v>
      </c>
      <c r="F13" s="92">
        <v>20.57</v>
      </c>
      <c r="G13" s="92">
        <v>322</v>
      </c>
      <c r="H13" s="92">
        <v>3.21</v>
      </c>
      <c r="I13" s="92">
        <v>49</v>
      </c>
      <c r="J13" s="92">
        <v>1.23</v>
      </c>
      <c r="K13" s="92">
        <v>122</v>
      </c>
      <c r="L13" s="92">
        <v>23.07</v>
      </c>
      <c r="M13" s="92">
        <f t="shared" si="0"/>
        <v>2772</v>
      </c>
      <c r="N13" s="92">
        <f t="shared" si="0"/>
        <v>68.509999999999991</v>
      </c>
      <c r="O13" s="92">
        <v>1875</v>
      </c>
      <c r="P13" s="92">
        <v>58.46</v>
      </c>
      <c r="Q13" s="92">
        <v>71</v>
      </c>
      <c r="R13" s="92">
        <v>17.88</v>
      </c>
      <c r="S13" s="92">
        <v>0</v>
      </c>
      <c r="T13" s="92">
        <v>0</v>
      </c>
      <c r="U13" s="92">
        <v>31</v>
      </c>
      <c r="V13" s="92">
        <v>0.43</v>
      </c>
      <c r="W13" s="92">
        <v>0</v>
      </c>
      <c r="X13" s="92">
        <v>0</v>
      </c>
      <c r="Y13" s="92">
        <f t="shared" si="1"/>
        <v>1977</v>
      </c>
      <c r="Z13" s="92">
        <f t="shared" si="1"/>
        <v>76.77000000000001</v>
      </c>
      <c r="AA13" s="92">
        <v>0</v>
      </c>
      <c r="AB13" s="92">
        <v>0</v>
      </c>
      <c r="AC13" s="92">
        <v>31</v>
      </c>
      <c r="AD13" s="92">
        <v>0.61</v>
      </c>
      <c r="AE13" s="92">
        <v>58</v>
      </c>
      <c r="AF13" s="92">
        <v>4.0999999999999996</v>
      </c>
      <c r="AG13" s="92">
        <v>0</v>
      </c>
      <c r="AH13" s="92">
        <v>0</v>
      </c>
      <c r="AI13" s="92">
        <v>0</v>
      </c>
      <c r="AJ13" s="92">
        <v>0</v>
      </c>
      <c r="AK13" s="92">
        <v>1222</v>
      </c>
      <c r="AL13" s="92">
        <v>0.25</v>
      </c>
      <c r="AM13" s="92">
        <f t="shared" si="2"/>
        <v>6060</v>
      </c>
      <c r="AN13" s="92">
        <f t="shared" si="2"/>
        <v>150.24</v>
      </c>
      <c r="AO13" s="92">
        <v>3831</v>
      </c>
      <c r="AP13" s="92">
        <v>47.25</v>
      </c>
      <c r="AQ13" s="92">
        <v>0</v>
      </c>
      <c r="AR13" s="92">
        <v>0</v>
      </c>
      <c r="AS13" s="92">
        <v>0</v>
      </c>
      <c r="AT13" s="92">
        <v>0</v>
      </c>
      <c r="AU13" s="92">
        <v>24</v>
      </c>
      <c r="AV13" s="92">
        <v>7.94</v>
      </c>
      <c r="AW13" s="92">
        <v>29</v>
      </c>
      <c r="AX13" s="92">
        <v>0.28000000000000003</v>
      </c>
      <c r="AY13" s="92">
        <v>853</v>
      </c>
      <c r="AZ13" s="92">
        <v>48.17</v>
      </c>
      <c r="BA13" s="92">
        <f t="shared" si="3"/>
        <v>906</v>
      </c>
      <c r="BB13" s="92">
        <f t="shared" si="3"/>
        <v>56.39</v>
      </c>
      <c r="BC13" s="92">
        <f t="shared" si="4"/>
        <v>6966</v>
      </c>
      <c r="BD13" s="92">
        <f t="shared" si="4"/>
        <v>206.63</v>
      </c>
      <c r="BE13" s="46">
        <v>1977</v>
      </c>
    </row>
    <row r="14" spans="1:57" ht="25.5" customHeight="1">
      <c r="A14" s="92">
        <v>7</v>
      </c>
      <c r="B14" s="92" t="s">
        <v>17</v>
      </c>
      <c r="C14" s="92">
        <v>2816</v>
      </c>
      <c r="D14" s="92">
        <v>56.77</v>
      </c>
      <c r="E14" s="92">
        <v>4074</v>
      </c>
      <c r="F14" s="92">
        <v>63.59</v>
      </c>
      <c r="G14" s="92">
        <v>123</v>
      </c>
      <c r="H14" s="92">
        <v>3.58</v>
      </c>
      <c r="I14" s="92">
        <v>50</v>
      </c>
      <c r="J14" s="92">
        <v>0.94</v>
      </c>
      <c r="K14" s="92">
        <v>22</v>
      </c>
      <c r="L14" s="92">
        <v>2.7</v>
      </c>
      <c r="M14" s="92">
        <f t="shared" si="0"/>
        <v>6962</v>
      </c>
      <c r="N14" s="92">
        <f t="shared" si="0"/>
        <v>124.00000000000001</v>
      </c>
      <c r="O14" s="92">
        <v>4166</v>
      </c>
      <c r="P14" s="92">
        <v>60.38</v>
      </c>
      <c r="Q14" s="92">
        <v>66</v>
      </c>
      <c r="R14" s="92">
        <v>29.81</v>
      </c>
      <c r="S14" s="92">
        <v>2</v>
      </c>
      <c r="T14" s="92">
        <v>0.01</v>
      </c>
      <c r="U14" s="92">
        <v>144</v>
      </c>
      <c r="V14" s="92">
        <v>1.26</v>
      </c>
      <c r="W14" s="92">
        <v>5</v>
      </c>
      <c r="X14" s="92">
        <v>0.77</v>
      </c>
      <c r="Y14" s="92">
        <f t="shared" si="1"/>
        <v>4383</v>
      </c>
      <c r="Z14" s="92">
        <f t="shared" si="1"/>
        <v>92.23</v>
      </c>
      <c r="AA14" s="92">
        <v>0</v>
      </c>
      <c r="AB14" s="92">
        <v>0</v>
      </c>
      <c r="AC14" s="92">
        <v>441</v>
      </c>
      <c r="AD14" s="92">
        <v>8.07</v>
      </c>
      <c r="AE14" s="92">
        <v>218</v>
      </c>
      <c r="AF14" s="92">
        <v>15.01</v>
      </c>
      <c r="AG14" s="92">
        <v>1</v>
      </c>
      <c r="AH14" s="92">
        <v>0.01</v>
      </c>
      <c r="AI14" s="92">
        <v>4</v>
      </c>
      <c r="AJ14" s="92">
        <v>0.12</v>
      </c>
      <c r="AK14" s="92">
        <v>60</v>
      </c>
      <c r="AL14" s="92">
        <v>0.1</v>
      </c>
      <c r="AM14" s="92">
        <f t="shared" si="2"/>
        <v>12069</v>
      </c>
      <c r="AN14" s="92">
        <f t="shared" si="2"/>
        <v>239.54</v>
      </c>
      <c r="AO14" s="92">
        <v>7860</v>
      </c>
      <c r="AP14" s="92">
        <v>106.47</v>
      </c>
      <c r="AQ14" s="92">
        <v>0</v>
      </c>
      <c r="AR14" s="92">
        <v>0</v>
      </c>
      <c r="AS14" s="92">
        <v>7</v>
      </c>
      <c r="AT14" s="92">
        <v>1.24</v>
      </c>
      <c r="AU14" s="92">
        <v>93</v>
      </c>
      <c r="AV14" s="92">
        <v>35.85</v>
      </c>
      <c r="AW14" s="92">
        <v>1477</v>
      </c>
      <c r="AX14" s="92">
        <v>17.14</v>
      </c>
      <c r="AY14" s="92">
        <v>453</v>
      </c>
      <c r="AZ14" s="92">
        <v>63.81</v>
      </c>
      <c r="BA14" s="92">
        <f t="shared" si="3"/>
        <v>2030</v>
      </c>
      <c r="BB14" s="92">
        <f t="shared" si="3"/>
        <v>118.04</v>
      </c>
      <c r="BC14" s="92">
        <f t="shared" si="4"/>
        <v>14099</v>
      </c>
      <c r="BD14" s="92">
        <f t="shared" si="4"/>
        <v>357.58</v>
      </c>
      <c r="BE14" s="46">
        <v>4383</v>
      </c>
    </row>
    <row r="15" spans="1:57" ht="25.5" customHeight="1">
      <c r="A15" s="92">
        <v>8</v>
      </c>
      <c r="B15" s="92" t="s">
        <v>18</v>
      </c>
      <c r="C15" s="92">
        <v>1660</v>
      </c>
      <c r="D15" s="92">
        <v>23.62</v>
      </c>
      <c r="E15" s="92">
        <v>307</v>
      </c>
      <c r="F15" s="92">
        <v>10.38</v>
      </c>
      <c r="G15" s="92">
        <v>559</v>
      </c>
      <c r="H15" s="92">
        <v>7.93</v>
      </c>
      <c r="I15" s="92">
        <v>78</v>
      </c>
      <c r="J15" s="92">
        <v>1.81</v>
      </c>
      <c r="K15" s="92">
        <v>35</v>
      </c>
      <c r="L15" s="92">
        <v>1.44</v>
      </c>
      <c r="M15" s="92">
        <f t="shared" si="0"/>
        <v>2080</v>
      </c>
      <c r="N15" s="92">
        <f t="shared" si="0"/>
        <v>37.25</v>
      </c>
      <c r="O15" s="92">
        <v>2841</v>
      </c>
      <c r="P15" s="92">
        <v>82.25</v>
      </c>
      <c r="Q15" s="92">
        <v>960</v>
      </c>
      <c r="R15" s="92">
        <v>75.180000000000007</v>
      </c>
      <c r="S15" s="92">
        <v>6</v>
      </c>
      <c r="T15" s="92">
        <v>3.44</v>
      </c>
      <c r="U15" s="92">
        <v>0</v>
      </c>
      <c r="V15" s="92">
        <v>0</v>
      </c>
      <c r="W15" s="92">
        <v>0</v>
      </c>
      <c r="X15" s="92">
        <v>0</v>
      </c>
      <c r="Y15" s="92">
        <f t="shared" si="1"/>
        <v>3807</v>
      </c>
      <c r="Z15" s="92">
        <f t="shared" si="1"/>
        <v>160.87</v>
      </c>
      <c r="AA15" s="92">
        <v>0</v>
      </c>
      <c r="AB15" s="92">
        <v>0</v>
      </c>
      <c r="AC15" s="92">
        <v>112</v>
      </c>
      <c r="AD15" s="92">
        <v>2.36</v>
      </c>
      <c r="AE15" s="92">
        <v>104</v>
      </c>
      <c r="AF15" s="92">
        <v>11.71</v>
      </c>
      <c r="AG15" s="92">
        <v>1</v>
      </c>
      <c r="AH15" s="92">
        <v>0.01</v>
      </c>
      <c r="AI15" s="92">
        <v>1</v>
      </c>
      <c r="AJ15" s="92">
        <v>0.03</v>
      </c>
      <c r="AK15" s="92">
        <v>0</v>
      </c>
      <c r="AL15" s="92">
        <v>0</v>
      </c>
      <c r="AM15" s="92">
        <f t="shared" si="2"/>
        <v>6105</v>
      </c>
      <c r="AN15" s="92">
        <f t="shared" si="2"/>
        <v>212.23000000000002</v>
      </c>
      <c r="AO15" s="92">
        <v>3418</v>
      </c>
      <c r="AP15" s="92">
        <v>69.47</v>
      </c>
      <c r="AQ15" s="92">
        <v>2</v>
      </c>
      <c r="AR15" s="92">
        <v>2.02</v>
      </c>
      <c r="AS15" s="92">
        <v>0</v>
      </c>
      <c r="AT15" s="92">
        <v>0</v>
      </c>
      <c r="AU15" s="92">
        <v>116</v>
      </c>
      <c r="AV15" s="92">
        <v>37.4</v>
      </c>
      <c r="AW15" s="92">
        <v>586</v>
      </c>
      <c r="AX15" s="92">
        <v>235.98</v>
      </c>
      <c r="AY15" s="92">
        <v>725</v>
      </c>
      <c r="AZ15" s="92">
        <v>172.67</v>
      </c>
      <c r="BA15" s="92">
        <f t="shared" si="3"/>
        <v>1429</v>
      </c>
      <c r="BB15" s="92">
        <f t="shared" si="3"/>
        <v>448.06999999999994</v>
      </c>
      <c r="BC15" s="92">
        <f t="shared" si="4"/>
        <v>7534</v>
      </c>
      <c r="BD15" s="92">
        <f t="shared" si="4"/>
        <v>660.3</v>
      </c>
      <c r="BE15" s="46">
        <v>3807</v>
      </c>
    </row>
    <row r="16" spans="1:57" ht="25.5" customHeight="1">
      <c r="A16" s="92">
        <v>9</v>
      </c>
      <c r="B16" s="92" t="s">
        <v>19</v>
      </c>
      <c r="C16" s="92">
        <v>10624</v>
      </c>
      <c r="D16" s="92">
        <v>187.91</v>
      </c>
      <c r="E16" s="92">
        <v>4872</v>
      </c>
      <c r="F16" s="92">
        <v>93.59</v>
      </c>
      <c r="G16" s="92">
        <v>2406</v>
      </c>
      <c r="H16" s="92">
        <v>63.63</v>
      </c>
      <c r="I16" s="92">
        <v>2954</v>
      </c>
      <c r="J16" s="92">
        <v>24.85</v>
      </c>
      <c r="K16" s="92">
        <v>99</v>
      </c>
      <c r="L16" s="92">
        <v>19.559999999999999</v>
      </c>
      <c r="M16" s="92">
        <f t="shared" si="0"/>
        <v>18549</v>
      </c>
      <c r="N16" s="92">
        <f t="shared" si="0"/>
        <v>325.91000000000003</v>
      </c>
      <c r="O16" s="92">
        <v>78</v>
      </c>
      <c r="P16" s="92">
        <v>3.21</v>
      </c>
      <c r="Q16" s="92">
        <v>8040</v>
      </c>
      <c r="R16" s="92">
        <v>225.27</v>
      </c>
      <c r="S16" s="92">
        <v>13</v>
      </c>
      <c r="T16" s="92">
        <v>26.79</v>
      </c>
      <c r="U16" s="92">
        <v>2</v>
      </c>
      <c r="V16" s="92">
        <v>45.09</v>
      </c>
      <c r="W16" s="92">
        <v>0</v>
      </c>
      <c r="X16" s="92">
        <v>0</v>
      </c>
      <c r="Y16" s="92">
        <f t="shared" si="1"/>
        <v>8133</v>
      </c>
      <c r="Z16" s="92">
        <f t="shared" si="1"/>
        <v>300.36</v>
      </c>
      <c r="AA16" s="92">
        <v>0</v>
      </c>
      <c r="AB16" s="92">
        <v>0</v>
      </c>
      <c r="AC16" s="92">
        <v>212</v>
      </c>
      <c r="AD16" s="92">
        <v>4.9000000000000004</v>
      </c>
      <c r="AE16" s="92">
        <v>157</v>
      </c>
      <c r="AF16" s="92">
        <v>13.79</v>
      </c>
      <c r="AG16" s="92">
        <v>0</v>
      </c>
      <c r="AH16" s="92">
        <v>0</v>
      </c>
      <c r="AI16" s="92">
        <v>4</v>
      </c>
      <c r="AJ16" s="92">
        <v>0.01</v>
      </c>
      <c r="AK16" s="92">
        <v>0</v>
      </c>
      <c r="AL16" s="92">
        <v>0</v>
      </c>
      <c r="AM16" s="92">
        <f t="shared" si="2"/>
        <v>27055</v>
      </c>
      <c r="AN16" s="92">
        <f t="shared" si="2"/>
        <v>644.96999999999991</v>
      </c>
      <c r="AO16" s="92">
        <v>13886</v>
      </c>
      <c r="AP16" s="92">
        <v>178.04</v>
      </c>
      <c r="AQ16" s="92">
        <v>0</v>
      </c>
      <c r="AR16" s="92">
        <v>0</v>
      </c>
      <c r="AS16" s="92">
        <v>1</v>
      </c>
      <c r="AT16" s="92">
        <v>0.1</v>
      </c>
      <c r="AU16" s="92">
        <v>53</v>
      </c>
      <c r="AV16" s="92">
        <v>19.41</v>
      </c>
      <c r="AW16" s="92">
        <v>404</v>
      </c>
      <c r="AX16" s="92">
        <v>1.86</v>
      </c>
      <c r="AY16" s="92">
        <v>799</v>
      </c>
      <c r="AZ16" s="92">
        <v>83.57</v>
      </c>
      <c r="BA16" s="92">
        <f t="shared" si="3"/>
        <v>1257</v>
      </c>
      <c r="BB16" s="92">
        <f t="shared" si="3"/>
        <v>104.94</v>
      </c>
      <c r="BC16" s="92">
        <f t="shared" si="4"/>
        <v>28312</v>
      </c>
      <c r="BD16" s="92">
        <f t="shared" si="4"/>
        <v>749.90999999999985</v>
      </c>
      <c r="BE16" s="46">
        <v>8133</v>
      </c>
    </row>
    <row r="17" spans="1:57" ht="25.5" customHeight="1">
      <c r="A17" s="92">
        <v>10</v>
      </c>
      <c r="B17" s="92" t="s">
        <v>20</v>
      </c>
      <c r="C17" s="92">
        <v>7704</v>
      </c>
      <c r="D17" s="92">
        <v>144.96</v>
      </c>
      <c r="E17" s="92">
        <v>2563</v>
      </c>
      <c r="F17" s="92">
        <v>59.28</v>
      </c>
      <c r="G17" s="92">
        <v>1248</v>
      </c>
      <c r="H17" s="92">
        <v>15.81</v>
      </c>
      <c r="I17" s="92">
        <v>342</v>
      </c>
      <c r="J17" s="92">
        <v>4.42</v>
      </c>
      <c r="K17" s="92">
        <v>97</v>
      </c>
      <c r="L17" s="92">
        <v>117.73</v>
      </c>
      <c r="M17" s="92">
        <f t="shared" si="0"/>
        <v>10706</v>
      </c>
      <c r="N17" s="92">
        <f t="shared" si="0"/>
        <v>326.39</v>
      </c>
      <c r="O17" s="92">
        <v>4771</v>
      </c>
      <c r="P17" s="92">
        <v>189.23</v>
      </c>
      <c r="Q17" s="92">
        <v>435</v>
      </c>
      <c r="R17" s="92">
        <v>240.46</v>
      </c>
      <c r="S17" s="92">
        <v>37</v>
      </c>
      <c r="T17" s="92">
        <v>22.87</v>
      </c>
      <c r="U17" s="92">
        <v>1</v>
      </c>
      <c r="V17" s="92">
        <v>0.05</v>
      </c>
      <c r="W17" s="92">
        <v>0</v>
      </c>
      <c r="X17" s="92">
        <v>0</v>
      </c>
      <c r="Y17" s="92">
        <f t="shared" si="1"/>
        <v>5244</v>
      </c>
      <c r="Z17" s="92">
        <f t="shared" si="1"/>
        <v>452.61</v>
      </c>
      <c r="AA17" s="92">
        <v>0</v>
      </c>
      <c r="AB17" s="92">
        <v>0</v>
      </c>
      <c r="AC17" s="92">
        <v>494</v>
      </c>
      <c r="AD17" s="92">
        <v>11.83</v>
      </c>
      <c r="AE17" s="92">
        <v>300</v>
      </c>
      <c r="AF17" s="92">
        <v>25.14</v>
      </c>
      <c r="AG17" s="92">
        <v>0</v>
      </c>
      <c r="AH17" s="92">
        <v>0</v>
      </c>
      <c r="AI17" s="92">
        <v>1</v>
      </c>
      <c r="AJ17" s="92">
        <v>8.0299999999999994</v>
      </c>
      <c r="AK17" s="92">
        <v>41</v>
      </c>
      <c r="AL17" s="92">
        <v>0.09</v>
      </c>
      <c r="AM17" s="92">
        <f t="shared" si="2"/>
        <v>16786</v>
      </c>
      <c r="AN17" s="92">
        <f t="shared" si="2"/>
        <v>824.09</v>
      </c>
      <c r="AO17" s="92">
        <v>11414</v>
      </c>
      <c r="AP17" s="92">
        <v>203.68</v>
      </c>
      <c r="AQ17" s="92">
        <v>2</v>
      </c>
      <c r="AR17" s="92">
        <v>8.1300000000000008</v>
      </c>
      <c r="AS17" s="92">
        <v>1</v>
      </c>
      <c r="AT17" s="92">
        <v>0.01</v>
      </c>
      <c r="AU17" s="92">
        <v>233</v>
      </c>
      <c r="AV17" s="92">
        <v>96.82</v>
      </c>
      <c r="AW17" s="92">
        <v>162</v>
      </c>
      <c r="AX17" s="92">
        <v>1.84</v>
      </c>
      <c r="AY17" s="92">
        <v>1052</v>
      </c>
      <c r="AZ17" s="92">
        <v>3173.29</v>
      </c>
      <c r="BA17" s="92">
        <f t="shared" si="3"/>
        <v>1450</v>
      </c>
      <c r="BB17" s="92">
        <f t="shared" si="3"/>
        <v>3280.09</v>
      </c>
      <c r="BC17" s="92">
        <f t="shared" si="4"/>
        <v>18236</v>
      </c>
      <c r="BD17" s="92">
        <f t="shared" si="4"/>
        <v>4104.18</v>
      </c>
      <c r="BE17" s="46">
        <v>5244</v>
      </c>
    </row>
    <row r="18" spans="1:57" ht="25.5" customHeight="1">
      <c r="A18" s="92">
        <v>11</v>
      </c>
      <c r="B18" s="92" t="s">
        <v>21</v>
      </c>
      <c r="C18" s="92">
        <v>1</v>
      </c>
      <c r="D18" s="92">
        <v>0</v>
      </c>
      <c r="E18" s="92">
        <v>23</v>
      </c>
      <c r="F18" s="92">
        <v>0.36</v>
      </c>
      <c r="G18" s="92">
        <v>16</v>
      </c>
      <c r="H18" s="92">
        <v>0.28999999999999998</v>
      </c>
      <c r="I18" s="92">
        <v>0</v>
      </c>
      <c r="J18" s="92">
        <v>0</v>
      </c>
      <c r="K18" s="92">
        <v>1</v>
      </c>
      <c r="L18" s="92">
        <v>0.71</v>
      </c>
      <c r="M18" s="92">
        <f t="shared" si="0"/>
        <v>25</v>
      </c>
      <c r="N18" s="92">
        <f t="shared" si="0"/>
        <v>1.0699999999999998</v>
      </c>
      <c r="O18" s="92">
        <v>211</v>
      </c>
      <c r="P18" s="92">
        <v>8.56</v>
      </c>
      <c r="Q18" s="92">
        <v>7</v>
      </c>
      <c r="R18" s="92">
        <v>2.16</v>
      </c>
      <c r="S18" s="92">
        <v>1</v>
      </c>
      <c r="T18" s="92">
        <v>5.66</v>
      </c>
      <c r="U18" s="92">
        <v>0</v>
      </c>
      <c r="V18" s="92">
        <v>0</v>
      </c>
      <c r="W18" s="92">
        <v>0</v>
      </c>
      <c r="X18" s="92">
        <v>0</v>
      </c>
      <c r="Y18" s="92">
        <f t="shared" si="1"/>
        <v>219</v>
      </c>
      <c r="Z18" s="92">
        <f t="shared" si="1"/>
        <v>16.380000000000003</v>
      </c>
      <c r="AA18" s="92">
        <v>0</v>
      </c>
      <c r="AB18" s="92">
        <v>0</v>
      </c>
      <c r="AC18" s="92">
        <v>10</v>
      </c>
      <c r="AD18" s="92">
        <v>0.33</v>
      </c>
      <c r="AE18" s="92">
        <v>11</v>
      </c>
      <c r="AF18" s="92">
        <v>1.52</v>
      </c>
      <c r="AG18" s="92">
        <v>0</v>
      </c>
      <c r="AH18" s="92">
        <v>0</v>
      </c>
      <c r="AI18" s="92">
        <v>0</v>
      </c>
      <c r="AJ18" s="92">
        <v>0</v>
      </c>
      <c r="AK18" s="92">
        <v>6</v>
      </c>
      <c r="AL18" s="92">
        <v>0.11</v>
      </c>
      <c r="AM18" s="92">
        <f t="shared" si="2"/>
        <v>271</v>
      </c>
      <c r="AN18" s="92">
        <f t="shared" si="2"/>
        <v>19.41</v>
      </c>
      <c r="AO18" s="92">
        <v>123</v>
      </c>
      <c r="AP18" s="92">
        <v>1.94</v>
      </c>
      <c r="AQ18" s="92">
        <v>0</v>
      </c>
      <c r="AR18" s="92">
        <v>0</v>
      </c>
      <c r="AS18" s="92">
        <v>0</v>
      </c>
      <c r="AT18" s="92">
        <v>0</v>
      </c>
      <c r="AU18" s="92">
        <v>5</v>
      </c>
      <c r="AV18" s="92">
        <v>2.02</v>
      </c>
      <c r="AW18" s="92">
        <v>66</v>
      </c>
      <c r="AX18" s="92">
        <v>0.55000000000000004</v>
      </c>
      <c r="AY18" s="92">
        <v>19</v>
      </c>
      <c r="AZ18" s="92">
        <v>0.7</v>
      </c>
      <c r="BA18" s="92">
        <f t="shared" si="3"/>
        <v>90</v>
      </c>
      <c r="BB18" s="92">
        <f t="shared" si="3"/>
        <v>3.2700000000000005</v>
      </c>
      <c r="BC18" s="92">
        <f t="shared" si="4"/>
        <v>361</v>
      </c>
      <c r="BD18" s="92">
        <f t="shared" si="4"/>
        <v>22.68</v>
      </c>
      <c r="BE18" s="46">
        <v>219</v>
      </c>
    </row>
    <row r="19" spans="1:57" ht="25.5" customHeight="1">
      <c r="A19" s="92">
        <v>12</v>
      </c>
      <c r="B19" s="92" t="s">
        <v>22</v>
      </c>
      <c r="C19" s="92">
        <v>1584</v>
      </c>
      <c r="D19" s="92">
        <v>19.48</v>
      </c>
      <c r="E19" s="92">
        <v>1906</v>
      </c>
      <c r="F19" s="92">
        <v>70.05</v>
      </c>
      <c r="G19" s="92">
        <v>311</v>
      </c>
      <c r="H19" s="92">
        <v>2.73</v>
      </c>
      <c r="I19" s="92">
        <v>73</v>
      </c>
      <c r="J19" s="92">
        <v>2.14</v>
      </c>
      <c r="K19" s="92">
        <v>1</v>
      </c>
      <c r="L19" s="92">
        <v>0.04</v>
      </c>
      <c r="M19" s="92">
        <f t="shared" si="0"/>
        <v>3564</v>
      </c>
      <c r="N19" s="92">
        <f t="shared" si="0"/>
        <v>91.710000000000008</v>
      </c>
      <c r="O19" s="92">
        <v>2503</v>
      </c>
      <c r="P19" s="92">
        <v>26.86</v>
      </c>
      <c r="Q19" s="92">
        <v>95</v>
      </c>
      <c r="R19" s="92">
        <v>36.159999999999997</v>
      </c>
      <c r="S19" s="92">
        <v>6</v>
      </c>
      <c r="T19" s="92">
        <v>9.86</v>
      </c>
      <c r="U19" s="92">
        <v>0</v>
      </c>
      <c r="V19" s="92">
        <v>0</v>
      </c>
      <c r="W19" s="92">
        <v>0</v>
      </c>
      <c r="X19" s="92">
        <v>0</v>
      </c>
      <c r="Y19" s="92">
        <f t="shared" si="1"/>
        <v>2604</v>
      </c>
      <c r="Z19" s="92">
        <f t="shared" si="1"/>
        <v>72.88</v>
      </c>
      <c r="AA19" s="92">
        <v>3</v>
      </c>
      <c r="AB19" s="92">
        <v>20.56</v>
      </c>
      <c r="AC19" s="92">
        <v>170</v>
      </c>
      <c r="AD19" s="92">
        <v>3.8</v>
      </c>
      <c r="AE19" s="92">
        <v>106</v>
      </c>
      <c r="AF19" s="92">
        <v>7.39</v>
      </c>
      <c r="AG19" s="92">
        <v>0</v>
      </c>
      <c r="AH19" s="92">
        <v>0</v>
      </c>
      <c r="AI19" s="92">
        <v>0</v>
      </c>
      <c r="AJ19" s="92">
        <v>0</v>
      </c>
      <c r="AK19" s="92">
        <v>329</v>
      </c>
      <c r="AL19" s="92">
        <v>5.84</v>
      </c>
      <c r="AM19" s="92">
        <f t="shared" si="2"/>
        <v>6776</v>
      </c>
      <c r="AN19" s="92">
        <f t="shared" si="2"/>
        <v>202.18</v>
      </c>
      <c r="AO19" s="92">
        <v>4771</v>
      </c>
      <c r="AP19" s="92">
        <v>82.63</v>
      </c>
      <c r="AQ19" s="92">
        <v>0</v>
      </c>
      <c r="AR19" s="92">
        <v>0</v>
      </c>
      <c r="AS19" s="92">
        <v>0</v>
      </c>
      <c r="AT19" s="92">
        <v>0</v>
      </c>
      <c r="AU19" s="92">
        <v>138</v>
      </c>
      <c r="AV19" s="92">
        <v>70.239999999999995</v>
      </c>
      <c r="AW19" s="92">
        <v>131</v>
      </c>
      <c r="AX19" s="92">
        <v>0.64</v>
      </c>
      <c r="AY19" s="92">
        <v>801</v>
      </c>
      <c r="AZ19" s="92">
        <v>105.33</v>
      </c>
      <c r="BA19" s="92">
        <f t="shared" si="3"/>
        <v>1070</v>
      </c>
      <c r="BB19" s="92">
        <f t="shared" si="3"/>
        <v>176.20999999999998</v>
      </c>
      <c r="BC19" s="92">
        <f t="shared" si="4"/>
        <v>7846</v>
      </c>
      <c r="BD19" s="92">
        <f t="shared" si="4"/>
        <v>378.39</v>
      </c>
      <c r="BE19" s="46">
        <v>2604</v>
      </c>
    </row>
    <row r="20" spans="1:57" ht="25.5" customHeight="1">
      <c r="A20" s="92">
        <v>13</v>
      </c>
      <c r="B20" s="92" t="s">
        <v>23</v>
      </c>
      <c r="C20" s="92">
        <v>1257</v>
      </c>
      <c r="D20" s="92">
        <v>41.74</v>
      </c>
      <c r="E20" s="92">
        <v>252</v>
      </c>
      <c r="F20" s="92">
        <v>5.97</v>
      </c>
      <c r="G20" s="92">
        <v>127</v>
      </c>
      <c r="H20" s="92">
        <v>7.11</v>
      </c>
      <c r="I20" s="92">
        <v>2</v>
      </c>
      <c r="J20" s="92">
        <v>0.19</v>
      </c>
      <c r="K20" s="92">
        <v>39</v>
      </c>
      <c r="L20" s="92">
        <v>1.75</v>
      </c>
      <c r="M20" s="92">
        <f t="shared" si="0"/>
        <v>1550</v>
      </c>
      <c r="N20" s="92">
        <f t="shared" si="0"/>
        <v>49.65</v>
      </c>
      <c r="O20" s="92">
        <v>1158</v>
      </c>
      <c r="P20" s="92">
        <v>30.15</v>
      </c>
      <c r="Q20" s="92">
        <v>73</v>
      </c>
      <c r="R20" s="92">
        <v>4.59</v>
      </c>
      <c r="S20" s="92">
        <v>16</v>
      </c>
      <c r="T20" s="92">
        <v>8.24</v>
      </c>
      <c r="U20" s="92">
        <v>0</v>
      </c>
      <c r="V20" s="92">
        <v>0</v>
      </c>
      <c r="W20" s="92">
        <v>0</v>
      </c>
      <c r="X20" s="92">
        <v>0</v>
      </c>
      <c r="Y20" s="92">
        <f t="shared" si="1"/>
        <v>1247</v>
      </c>
      <c r="Z20" s="92">
        <f t="shared" si="1"/>
        <v>42.98</v>
      </c>
      <c r="AA20" s="92">
        <v>0</v>
      </c>
      <c r="AB20" s="92">
        <v>0</v>
      </c>
      <c r="AC20" s="92">
        <v>47</v>
      </c>
      <c r="AD20" s="92">
        <v>1.31</v>
      </c>
      <c r="AE20" s="92">
        <v>95</v>
      </c>
      <c r="AF20" s="92">
        <v>9.44</v>
      </c>
      <c r="AG20" s="92">
        <v>0</v>
      </c>
      <c r="AH20" s="92">
        <v>0</v>
      </c>
      <c r="AI20" s="92">
        <v>0</v>
      </c>
      <c r="AJ20" s="92">
        <v>0</v>
      </c>
      <c r="AK20" s="92">
        <v>6</v>
      </c>
      <c r="AL20" s="92">
        <v>0</v>
      </c>
      <c r="AM20" s="92">
        <f t="shared" si="2"/>
        <v>2945</v>
      </c>
      <c r="AN20" s="92">
        <f t="shared" si="2"/>
        <v>103.38</v>
      </c>
      <c r="AO20" s="92">
        <v>1472</v>
      </c>
      <c r="AP20" s="92">
        <v>26.7</v>
      </c>
      <c r="AQ20" s="92">
        <v>0</v>
      </c>
      <c r="AR20" s="92">
        <v>0</v>
      </c>
      <c r="AS20" s="92">
        <v>0</v>
      </c>
      <c r="AT20" s="92">
        <v>0</v>
      </c>
      <c r="AU20" s="92">
        <v>77</v>
      </c>
      <c r="AV20" s="92">
        <v>33.47</v>
      </c>
      <c r="AW20" s="92">
        <v>118</v>
      </c>
      <c r="AX20" s="92">
        <v>11.75</v>
      </c>
      <c r="AY20" s="92">
        <v>628</v>
      </c>
      <c r="AZ20" s="92">
        <v>167.03</v>
      </c>
      <c r="BA20" s="92">
        <f t="shared" si="3"/>
        <v>823</v>
      </c>
      <c r="BB20" s="92">
        <f t="shared" si="3"/>
        <v>212.25</v>
      </c>
      <c r="BC20" s="92">
        <f t="shared" si="4"/>
        <v>3768</v>
      </c>
      <c r="BD20" s="92">
        <f t="shared" si="4"/>
        <v>315.63</v>
      </c>
      <c r="BE20" s="46">
        <v>1247</v>
      </c>
    </row>
    <row r="21" spans="1:57" ht="25.5" customHeight="1">
      <c r="A21" s="92">
        <v>14</v>
      </c>
      <c r="B21" s="92" t="s">
        <v>24</v>
      </c>
      <c r="C21" s="92">
        <v>6753</v>
      </c>
      <c r="D21" s="92">
        <v>170.59</v>
      </c>
      <c r="E21" s="92">
        <v>8014</v>
      </c>
      <c r="F21" s="92">
        <v>184.29</v>
      </c>
      <c r="G21" s="92">
        <v>1857</v>
      </c>
      <c r="H21" s="92">
        <v>23.94</v>
      </c>
      <c r="I21" s="92">
        <v>77</v>
      </c>
      <c r="J21" s="92">
        <v>8.73</v>
      </c>
      <c r="K21" s="92">
        <v>301</v>
      </c>
      <c r="L21" s="92">
        <v>94.06</v>
      </c>
      <c r="M21" s="92">
        <f t="shared" si="0"/>
        <v>15145</v>
      </c>
      <c r="N21" s="92">
        <f t="shared" si="0"/>
        <v>457.67</v>
      </c>
      <c r="O21" s="92">
        <v>6628</v>
      </c>
      <c r="P21" s="92">
        <v>199.54</v>
      </c>
      <c r="Q21" s="92">
        <v>697</v>
      </c>
      <c r="R21" s="92">
        <v>179.4</v>
      </c>
      <c r="S21" s="92">
        <v>18</v>
      </c>
      <c r="T21" s="92">
        <v>25.97</v>
      </c>
      <c r="U21" s="92">
        <v>10</v>
      </c>
      <c r="V21" s="92">
        <v>0.13</v>
      </c>
      <c r="W21" s="92">
        <v>0</v>
      </c>
      <c r="X21" s="92">
        <v>0</v>
      </c>
      <c r="Y21" s="92">
        <f t="shared" si="1"/>
        <v>7353</v>
      </c>
      <c r="Z21" s="92">
        <f t="shared" si="1"/>
        <v>405.03999999999996</v>
      </c>
      <c r="AA21" s="92">
        <v>0</v>
      </c>
      <c r="AB21" s="92">
        <v>0</v>
      </c>
      <c r="AC21" s="92">
        <v>377</v>
      </c>
      <c r="AD21" s="92">
        <v>7.53</v>
      </c>
      <c r="AE21" s="92">
        <v>651</v>
      </c>
      <c r="AF21" s="92">
        <v>49.43</v>
      </c>
      <c r="AG21" s="92">
        <v>0</v>
      </c>
      <c r="AH21" s="92">
        <v>0</v>
      </c>
      <c r="AI21" s="92">
        <v>4</v>
      </c>
      <c r="AJ21" s="92">
        <v>0.91</v>
      </c>
      <c r="AK21" s="92">
        <v>193</v>
      </c>
      <c r="AL21" s="92">
        <v>1.45</v>
      </c>
      <c r="AM21" s="92">
        <f t="shared" si="2"/>
        <v>23723</v>
      </c>
      <c r="AN21" s="92">
        <f t="shared" si="2"/>
        <v>922.03</v>
      </c>
      <c r="AO21" s="92">
        <v>9745</v>
      </c>
      <c r="AP21" s="92">
        <v>187.14</v>
      </c>
      <c r="AQ21" s="92">
        <v>3</v>
      </c>
      <c r="AR21" s="92">
        <v>0.26</v>
      </c>
      <c r="AS21" s="92">
        <v>2</v>
      </c>
      <c r="AT21" s="92">
        <v>0.56000000000000005</v>
      </c>
      <c r="AU21" s="92">
        <v>335</v>
      </c>
      <c r="AV21" s="92">
        <v>170.6</v>
      </c>
      <c r="AW21" s="92">
        <v>1321</v>
      </c>
      <c r="AX21" s="92">
        <v>73.13</v>
      </c>
      <c r="AY21" s="92">
        <v>1302</v>
      </c>
      <c r="AZ21" s="92">
        <v>371.41</v>
      </c>
      <c r="BA21" s="92">
        <f t="shared" si="3"/>
        <v>2963</v>
      </c>
      <c r="BB21" s="92">
        <f t="shared" si="3"/>
        <v>615.96</v>
      </c>
      <c r="BC21" s="92">
        <f t="shared" si="4"/>
        <v>26686</v>
      </c>
      <c r="BD21" s="92">
        <f t="shared" si="4"/>
        <v>1537.99</v>
      </c>
      <c r="BE21" s="46">
        <v>7353</v>
      </c>
    </row>
    <row r="22" spans="1:57" ht="25.5" customHeight="1">
      <c r="A22" s="92">
        <v>15</v>
      </c>
      <c r="B22" s="92" t="s">
        <v>25</v>
      </c>
      <c r="C22" s="92">
        <v>1472</v>
      </c>
      <c r="D22" s="92">
        <v>11.29</v>
      </c>
      <c r="E22" s="92">
        <v>28050</v>
      </c>
      <c r="F22" s="92">
        <v>59.88</v>
      </c>
      <c r="G22" s="92">
        <v>0</v>
      </c>
      <c r="H22" s="92">
        <v>0</v>
      </c>
      <c r="I22" s="92">
        <v>1</v>
      </c>
      <c r="J22" s="92">
        <v>0.12</v>
      </c>
      <c r="K22" s="92">
        <v>81</v>
      </c>
      <c r="L22" s="92">
        <v>15.7</v>
      </c>
      <c r="M22" s="92">
        <f t="shared" si="0"/>
        <v>29604</v>
      </c>
      <c r="N22" s="92">
        <f t="shared" si="0"/>
        <v>86.990000000000009</v>
      </c>
      <c r="O22" s="92">
        <v>338</v>
      </c>
      <c r="P22" s="92">
        <v>36.799999999999997</v>
      </c>
      <c r="Q22" s="92">
        <v>166</v>
      </c>
      <c r="R22" s="92">
        <v>27.31</v>
      </c>
      <c r="S22" s="92">
        <v>91</v>
      </c>
      <c r="T22" s="92">
        <v>26.91</v>
      </c>
      <c r="U22" s="92">
        <v>0</v>
      </c>
      <c r="V22" s="92">
        <v>0</v>
      </c>
      <c r="W22" s="92">
        <v>0</v>
      </c>
      <c r="X22" s="92">
        <v>0</v>
      </c>
      <c r="Y22" s="92">
        <f t="shared" si="1"/>
        <v>595</v>
      </c>
      <c r="Z22" s="92">
        <f t="shared" si="1"/>
        <v>91.02</v>
      </c>
      <c r="AA22" s="92">
        <v>0</v>
      </c>
      <c r="AB22" s="92">
        <v>0</v>
      </c>
      <c r="AC22" s="92">
        <v>14</v>
      </c>
      <c r="AD22" s="92">
        <v>0.2</v>
      </c>
      <c r="AE22" s="92">
        <v>2</v>
      </c>
      <c r="AF22" s="92">
        <v>0.27</v>
      </c>
      <c r="AG22" s="92">
        <v>0</v>
      </c>
      <c r="AH22" s="92">
        <v>0</v>
      </c>
      <c r="AI22" s="92">
        <v>0</v>
      </c>
      <c r="AJ22" s="92">
        <v>0</v>
      </c>
      <c r="AK22" s="92">
        <v>22016</v>
      </c>
      <c r="AL22" s="92">
        <v>27.94</v>
      </c>
      <c r="AM22" s="92">
        <f t="shared" si="2"/>
        <v>52231</v>
      </c>
      <c r="AN22" s="92">
        <f t="shared" si="2"/>
        <v>206.42</v>
      </c>
      <c r="AO22" s="92">
        <v>51045</v>
      </c>
      <c r="AP22" s="92">
        <v>100.81</v>
      </c>
      <c r="AQ22" s="92">
        <v>0</v>
      </c>
      <c r="AR22" s="92">
        <v>0</v>
      </c>
      <c r="AS22" s="92">
        <v>0</v>
      </c>
      <c r="AT22" s="92">
        <v>0</v>
      </c>
      <c r="AU22" s="92">
        <v>0</v>
      </c>
      <c r="AV22" s="92">
        <v>0</v>
      </c>
      <c r="AW22" s="92">
        <v>0</v>
      </c>
      <c r="AX22" s="92">
        <v>0</v>
      </c>
      <c r="AY22" s="92">
        <v>16493</v>
      </c>
      <c r="AZ22" s="92">
        <v>418.64</v>
      </c>
      <c r="BA22" s="92">
        <f t="shared" si="3"/>
        <v>16493</v>
      </c>
      <c r="BB22" s="92">
        <f t="shared" si="3"/>
        <v>418.64</v>
      </c>
      <c r="BC22" s="92">
        <f t="shared" si="4"/>
        <v>68724</v>
      </c>
      <c r="BD22" s="92">
        <f t="shared" si="4"/>
        <v>625.05999999999995</v>
      </c>
      <c r="BE22" s="46">
        <v>595</v>
      </c>
    </row>
    <row r="23" spans="1:57" ht="25.5" customHeight="1">
      <c r="A23" s="92">
        <v>16</v>
      </c>
      <c r="B23" s="92" t="s">
        <v>26</v>
      </c>
      <c r="C23" s="92">
        <v>413</v>
      </c>
      <c r="D23" s="92">
        <v>4.2</v>
      </c>
      <c r="E23" s="92">
        <v>413</v>
      </c>
      <c r="F23" s="92">
        <v>4.2</v>
      </c>
      <c r="G23" s="92">
        <v>253</v>
      </c>
      <c r="H23" s="92">
        <v>2.1800000000000002</v>
      </c>
      <c r="I23" s="92">
        <v>0</v>
      </c>
      <c r="J23" s="92">
        <v>0</v>
      </c>
      <c r="K23" s="92">
        <v>0</v>
      </c>
      <c r="L23" s="92">
        <v>0</v>
      </c>
      <c r="M23" s="92">
        <f t="shared" si="0"/>
        <v>826</v>
      </c>
      <c r="N23" s="92">
        <f t="shared" si="0"/>
        <v>8.4</v>
      </c>
      <c r="O23" s="92">
        <v>107</v>
      </c>
      <c r="P23" s="92">
        <v>1.38</v>
      </c>
      <c r="Q23" s="92">
        <v>0</v>
      </c>
      <c r="R23" s="92">
        <v>0</v>
      </c>
      <c r="S23" s="92">
        <v>0</v>
      </c>
      <c r="T23" s="92">
        <v>0</v>
      </c>
      <c r="U23" s="92">
        <v>0</v>
      </c>
      <c r="V23" s="92">
        <v>0</v>
      </c>
      <c r="W23" s="92">
        <v>0</v>
      </c>
      <c r="X23" s="92">
        <v>0</v>
      </c>
      <c r="Y23" s="92">
        <f t="shared" si="1"/>
        <v>107</v>
      </c>
      <c r="Z23" s="92">
        <f t="shared" si="1"/>
        <v>1.38</v>
      </c>
      <c r="AA23" s="92">
        <v>0</v>
      </c>
      <c r="AB23" s="92">
        <v>0</v>
      </c>
      <c r="AC23" s="92">
        <v>0</v>
      </c>
      <c r="AD23" s="92">
        <v>0</v>
      </c>
      <c r="AE23" s="92">
        <v>5</v>
      </c>
      <c r="AF23" s="92">
        <v>0.28000000000000003</v>
      </c>
      <c r="AG23" s="92">
        <v>0</v>
      </c>
      <c r="AH23" s="92">
        <v>0</v>
      </c>
      <c r="AI23" s="92">
        <v>0</v>
      </c>
      <c r="AJ23" s="92">
        <v>0</v>
      </c>
      <c r="AK23" s="92">
        <v>165</v>
      </c>
      <c r="AL23" s="92">
        <v>0.5</v>
      </c>
      <c r="AM23" s="92">
        <f t="shared" si="2"/>
        <v>1103</v>
      </c>
      <c r="AN23" s="92">
        <f t="shared" si="2"/>
        <v>10.56</v>
      </c>
      <c r="AO23" s="92">
        <v>500</v>
      </c>
      <c r="AP23" s="92">
        <v>4.16</v>
      </c>
      <c r="AQ23" s="92">
        <v>1</v>
      </c>
      <c r="AR23" s="92">
        <v>0.24</v>
      </c>
      <c r="AS23" s="92">
        <v>0</v>
      </c>
      <c r="AT23" s="92">
        <v>0</v>
      </c>
      <c r="AU23" s="92">
        <v>3</v>
      </c>
      <c r="AV23" s="92">
        <v>0.01</v>
      </c>
      <c r="AW23" s="92">
        <v>1069</v>
      </c>
      <c r="AX23" s="92">
        <v>17.670000000000002</v>
      </c>
      <c r="AY23" s="92">
        <v>826</v>
      </c>
      <c r="AZ23" s="92">
        <v>9.4700000000000006</v>
      </c>
      <c r="BA23" s="92">
        <f t="shared" si="3"/>
        <v>1899</v>
      </c>
      <c r="BB23" s="92">
        <f t="shared" si="3"/>
        <v>27.39</v>
      </c>
      <c r="BC23" s="92">
        <f t="shared" si="4"/>
        <v>3002</v>
      </c>
      <c r="BD23" s="92">
        <f t="shared" si="4"/>
        <v>37.950000000000003</v>
      </c>
      <c r="BE23" s="46">
        <v>107</v>
      </c>
    </row>
    <row r="24" spans="1:57" ht="25.5" customHeight="1">
      <c r="A24" s="92">
        <v>17</v>
      </c>
      <c r="B24" s="92" t="s">
        <v>27</v>
      </c>
      <c r="C24" s="92">
        <v>22</v>
      </c>
      <c r="D24" s="92">
        <v>0.38</v>
      </c>
      <c r="E24" s="92">
        <v>20</v>
      </c>
      <c r="F24" s="92">
        <v>1.1000000000000001</v>
      </c>
      <c r="G24" s="92">
        <v>5</v>
      </c>
      <c r="H24" s="92">
        <v>1.18</v>
      </c>
      <c r="I24" s="92">
        <v>3</v>
      </c>
      <c r="J24" s="92">
        <v>2.68</v>
      </c>
      <c r="K24" s="92">
        <v>159</v>
      </c>
      <c r="L24" s="92">
        <v>35.909999999999997</v>
      </c>
      <c r="M24" s="92">
        <f t="shared" si="0"/>
        <v>204</v>
      </c>
      <c r="N24" s="92">
        <f t="shared" si="0"/>
        <v>40.069999999999993</v>
      </c>
      <c r="O24" s="92">
        <v>30</v>
      </c>
      <c r="P24" s="92">
        <v>19.649999999999999</v>
      </c>
      <c r="Q24" s="92">
        <v>6</v>
      </c>
      <c r="R24" s="92">
        <v>32.81</v>
      </c>
      <c r="S24" s="92">
        <v>0</v>
      </c>
      <c r="T24" s="92">
        <v>0</v>
      </c>
      <c r="U24" s="92">
        <v>0</v>
      </c>
      <c r="V24" s="92">
        <v>0</v>
      </c>
      <c r="W24" s="92">
        <v>0</v>
      </c>
      <c r="X24" s="92">
        <v>0</v>
      </c>
      <c r="Y24" s="92">
        <f t="shared" si="1"/>
        <v>36</v>
      </c>
      <c r="Z24" s="92">
        <f t="shared" si="1"/>
        <v>52.46</v>
      </c>
      <c r="AA24" s="92">
        <v>0</v>
      </c>
      <c r="AB24" s="92">
        <v>0</v>
      </c>
      <c r="AC24" s="92">
        <v>9</v>
      </c>
      <c r="AD24" s="92">
        <v>0.26</v>
      </c>
      <c r="AE24" s="92">
        <v>16</v>
      </c>
      <c r="AF24" s="92">
        <v>1.53</v>
      </c>
      <c r="AG24" s="92">
        <v>0</v>
      </c>
      <c r="AH24" s="92">
        <v>0</v>
      </c>
      <c r="AI24" s="92">
        <v>0</v>
      </c>
      <c r="AJ24" s="92">
        <v>0</v>
      </c>
      <c r="AK24" s="92">
        <v>1</v>
      </c>
      <c r="AL24" s="92">
        <v>0</v>
      </c>
      <c r="AM24" s="92">
        <f t="shared" si="2"/>
        <v>266</v>
      </c>
      <c r="AN24" s="92">
        <f t="shared" si="2"/>
        <v>94.320000000000007</v>
      </c>
      <c r="AO24" s="92">
        <v>32</v>
      </c>
      <c r="AP24" s="92">
        <v>0.23</v>
      </c>
      <c r="AQ24" s="92">
        <v>0</v>
      </c>
      <c r="AR24" s="92">
        <v>0</v>
      </c>
      <c r="AS24" s="92">
        <v>1</v>
      </c>
      <c r="AT24" s="92">
        <v>0.15</v>
      </c>
      <c r="AU24" s="92">
        <v>45</v>
      </c>
      <c r="AV24" s="92">
        <v>20.47</v>
      </c>
      <c r="AW24" s="92">
        <v>529</v>
      </c>
      <c r="AX24" s="92">
        <v>22.34</v>
      </c>
      <c r="AY24" s="92">
        <v>183</v>
      </c>
      <c r="AZ24" s="92">
        <v>67.52</v>
      </c>
      <c r="BA24" s="92">
        <f t="shared" si="3"/>
        <v>758</v>
      </c>
      <c r="BB24" s="92">
        <f t="shared" si="3"/>
        <v>110.47999999999999</v>
      </c>
      <c r="BC24" s="92">
        <f t="shared" si="4"/>
        <v>1024</v>
      </c>
      <c r="BD24" s="92">
        <f t="shared" si="4"/>
        <v>204.8</v>
      </c>
      <c r="BE24" s="46">
        <v>36</v>
      </c>
    </row>
    <row r="25" spans="1:57" ht="25.5" customHeight="1">
      <c r="A25" s="92">
        <v>18</v>
      </c>
      <c r="B25" s="92" t="s">
        <v>28</v>
      </c>
      <c r="C25" s="92">
        <v>0</v>
      </c>
      <c r="D25" s="92">
        <v>0</v>
      </c>
      <c r="E25" s="92">
        <v>0</v>
      </c>
      <c r="F25" s="92">
        <v>0</v>
      </c>
      <c r="G25" s="92">
        <v>0</v>
      </c>
      <c r="H25" s="92">
        <v>0</v>
      </c>
      <c r="I25" s="92">
        <v>0</v>
      </c>
      <c r="J25" s="92">
        <v>0</v>
      </c>
      <c r="K25" s="92">
        <v>0</v>
      </c>
      <c r="L25" s="92">
        <v>0</v>
      </c>
      <c r="M25" s="92">
        <f t="shared" si="0"/>
        <v>0</v>
      </c>
      <c r="N25" s="92">
        <f t="shared" si="0"/>
        <v>0</v>
      </c>
      <c r="O25" s="92">
        <v>0</v>
      </c>
      <c r="P25" s="92">
        <v>0</v>
      </c>
      <c r="Q25" s="92">
        <v>0</v>
      </c>
      <c r="R25" s="92">
        <v>0</v>
      </c>
      <c r="S25" s="92">
        <v>0</v>
      </c>
      <c r="T25" s="92">
        <v>0</v>
      </c>
      <c r="U25" s="92">
        <v>0</v>
      </c>
      <c r="V25" s="92">
        <v>0</v>
      </c>
      <c r="W25" s="92">
        <v>0</v>
      </c>
      <c r="X25" s="92">
        <v>0</v>
      </c>
      <c r="Y25" s="92">
        <f t="shared" si="1"/>
        <v>0</v>
      </c>
      <c r="Z25" s="92">
        <f t="shared" si="1"/>
        <v>0</v>
      </c>
      <c r="AA25" s="92">
        <v>0</v>
      </c>
      <c r="AB25" s="92">
        <v>0</v>
      </c>
      <c r="AC25" s="92">
        <v>1</v>
      </c>
      <c r="AD25" s="92">
        <v>0.03</v>
      </c>
      <c r="AE25" s="92">
        <v>8</v>
      </c>
      <c r="AF25" s="92">
        <v>1.56</v>
      </c>
      <c r="AG25" s="92">
        <v>0</v>
      </c>
      <c r="AH25" s="92">
        <v>0</v>
      </c>
      <c r="AI25" s="92">
        <v>0</v>
      </c>
      <c r="AJ25" s="92">
        <v>0</v>
      </c>
      <c r="AK25" s="92">
        <v>0</v>
      </c>
      <c r="AL25" s="92">
        <v>0</v>
      </c>
      <c r="AM25" s="92">
        <f t="shared" si="2"/>
        <v>9</v>
      </c>
      <c r="AN25" s="92">
        <f t="shared" si="2"/>
        <v>1.59</v>
      </c>
      <c r="AO25" s="92">
        <v>0</v>
      </c>
      <c r="AP25" s="92">
        <v>0</v>
      </c>
      <c r="AQ25" s="92">
        <v>0</v>
      </c>
      <c r="AR25" s="92">
        <v>0</v>
      </c>
      <c r="AS25" s="92">
        <v>0</v>
      </c>
      <c r="AT25" s="92">
        <v>0</v>
      </c>
      <c r="AU25" s="92">
        <v>17</v>
      </c>
      <c r="AV25" s="92">
        <v>7.54</v>
      </c>
      <c r="AW25" s="92">
        <v>2</v>
      </c>
      <c r="AX25" s="92">
        <v>0.02</v>
      </c>
      <c r="AY25" s="92">
        <v>168</v>
      </c>
      <c r="AZ25" s="92">
        <v>35.9</v>
      </c>
      <c r="BA25" s="92">
        <f t="shared" si="3"/>
        <v>187</v>
      </c>
      <c r="BB25" s="92">
        <f t="shared" si="3"/>
        <v>43.46</v>
      </c>
      <c r="BC25" s="92">
        <f t="shared" si="4"/>
        <v>196</v>
      </c>
      <c r="BD25" s="92">
        <f t="shared" si="4"/>
        <v>45.050000000000004</v>
      </c>
      <c r="BE25" s="46">
        <v>0</v>
      </c>
    </row>
    <row r="26" spans="1:57" ht="25.5" customHeight="1">
      <c r="A26" s="92">
        <v>19</v>
      </c>
      <c r="B26" s="92" t="s">
        <v>29</v>
      </c>
      <c r="C26" s="92">
        <v>810</v>
      </c>
      <c r="D26" s="92">
        <v>37.15</v>
      </c>
      <c r="E26" s="92">
        <v>188</v>
      </c>
      <c r="F26" s="92">
        <v>9.74</v>
      </c>
      <c r="G26" s="92">
        <v>0</v>
      </c>
      <c r="H26" s="92">
        <v>0</v>
      </c>
      <c r="I26" s="92">
        <v>0</v>
      </c>
      <c r="J26" s="92">
        <v>0</v>
      </c>
      <c r="K26" s="92">
        <v>27</v>
      </c>
      <c r="L26" s="92">
        <v>31.7</v>
      </c>
      <c r="M26" s="92">
        <f t="shared" si="0"/>
        <v>1025</v>
      </c>
      <c r="N26" s="92">
        <f t="shared" si="0"/>
        <v>78.59</v>
      </c>
      <c r="O26" s="92">
        <v>40</v>
      </c>
      <c r="P26" s="92">
        <v>8.1300000000000008</v>
      </c>
      <c r="Q26" s="92">
        <v>8</v>
      </c>
      <c r="R26" s="92">
        <v>15.41</v>
      </c>
      <c r="S26" s="92">
        <v>2</v>
      </c>
      <c r="T26" s="92">
        <v>5.15</v>
      </c>
      <c r="U26" s="92">
        <v>0</v>
      </c>
      <c r="V26" s="92">
        <v>0</v>
      </c>
      <c r="W26" s="92">
        <v>0</v>
      </c>
      <c r="X26" s="92">
        <v>0</v>
      </c>
      <c r="Y26" s="92">
        <f t="shared" si="1"/>
        <v>50</v>
      </c>
      <c r="Z26" s="92">
        <f t="shared" si="1"/>
        <v>28.689999999999998</v>
      </c>
      <c r="AA26" s="92">
        <v>0</v>
      </c>
      <c r="AB26" s="92">
        <v>0</v>
      </c>
      <c r="AC26" s="92">
        <v>45</v>
      </c>
      <c r="AD26" s="92">
        <v>1.17</v>
      </c>
      <c r="AE26" s="92">
        <v>38</v>
      </c>
      <c r="AF26" s="92">
        <v>4.1900000000000004</v>
      </c>
      <c r="AG26" s="92">
        <v>0</v>
      </c>
      <c r="AH26" s="92">
        <v>0</v>
      </c>
      <c r="AI26" s="92">
        <v>0</v>
      </c>
      <c r="AJ26" s="92">
        <v>0</v>
      </c>
      <c r="AK26" s="92">
        <v>3084</v>
      </c>
      <c r="AL26" s="92">
        <v>5.0599999999999996</v>
      </c>
      <c r="AM26" s="92">
        <f t="shared" si="2"/>
        <v>4242</v>
      </c>
      <c r="AN26" s="92">
        <f t="shared" si="2"/>
        <v>117.7</v>
      </c>
      <c r="AO26" s="92">
        <v>3666</v>
      </c>
      <c r="AP26" s="92">
        <v>35.1</v>
      </c>
      <c r="AQ26" s="92">
        <v>0</v>
      </c>
      <c r="AR26" s="92">
        <v>0</v>
      </c>
      <c r="AS26" s="92">
        <v>1</v>
      </c>
      <c r="AT26" s="92">
        <v>0</v>
      </c>
      <c r="AU26" s="92">
        <v>162</v>
      </c>
      <c r="AV26" s="92">
        <v>31.32</v>
      </c>
      <c r="AW26" s="92">
        <v>1500</v>
      </c>
      <c r="AX26" s="92">
        <v>17.25</v>
      </c>
      <c r="AY26" s="92">
        <v>2394</v>
      </c>
      <c r="AZ26" s="92">
        <v>80.150000000000006</v>
      </c>
      <c r="BA26" s="92">
        <f t="shared" si="3"/>
        <v>4057</v>
      </c>
      <c r="BB26" s="92">
        <f t="shared" si="3"/>
        <v>128.72</v>
      </c>
      <c r="BC26" s="92">
        <f t="shared" si="4"/>
        <v>8299</v>
      </c>
      <c r="BD26" s="92">
        <f t="shared" si="4"/>
        <v>246.42000000000002</v>
      </c>
      <c r="BE26" s="46">
        <v>50</v>
      </c>
    </row>
    <row r="27" spans="1:57" ht="25.5" customHeight="1">
      <c r="A27" s="92">
        <v>20</v>
      </c>
      <c r="B27" s="92" t="s">
        <v>30</v>
      </c>
      <c r="C27" s="92">
        <v>2</v>
      </c>
      <c r="D27" s="92">
        <v>8.27</v>
      </c>
      <c r="E27" s="92">
        <v>3</v>
      </c>
      <c r="F27" s="92">
        <v>2.86</v>
      </c>
      <c r="G27" s="92">
        <v>3</v>
      </c>
      <c r="H27" s="92">
        <v>2.86</v>
      </c>
      <c r="I27" s="92">
        <v>3</v>
      </c>
      <c r="J27" s="92">
        <v>2.21</v>
      </c>
      <c r="K27" s="92">
        <v>18</v>
      </c>
      <c r="L27" s="92">
        <v>35.24</v>
      </c>
      <c r="M27" s="92">
        <f t="shared" si="0"/>
        <v>26</v>
      </c>
      <c r="N27" s="92">
        <f t="shared" si="0"/>
        <v>48.58</v>
      </c>
      <c r="O27" s="92">
        <v>245</v>
      </c>
      <c r="P27" s="92">
        <v>19.43</v>
      </c>
      <c r="Q27" s="92">
        <v>34</v>
      </c>
      <c r="R27" s="92">
        <v>18.420000000000002</v>
      </c>
      <c r="S27" s="92">
        <v>10</v>
      </c>
      <c r="T27" s="92">
        <v>40.9</v>
      </c>
      <c r="U27" s="92">
        <v>0</v>
      </c>
      <c r="V27" s="92">
        <v>0</v>
      </c>
      <c r="W27" s="92">
        <v>0</v>
      </c>
      <c r="X27" s="92">
        <v>0</v>
      </c>
      <c r="Y27" s="92">
        <f t="shared" si="1"/>
        <v>289</v>
      </c>
      <c r="Z27" s="92">
        <f t="shared" si="1"/>
        <v>78.75</v>
      </c>
      <c r="AA27" s="92">
        <v>0</v>
      </c>
      <c r="AB27" s="92">
        <v>0</v>
      </c>
      <c r="AC27" s="92">
        <v>8</v>
      </c>
      <c r="AD27" s="92">
        <v>0.5</v>
      </c>
      <c r="AE27" s="92">
        <v>133</v>
      </c>
      <c r="AF27" s="92">
        <v>6.62</v>
      </c>
      <c r="AG27" s="92">
        <v>0</v>
      </c>
      <c r="AH27" s="92">
        <v>0</v>
      </c>
      <c r="AI27" s="92">
        <v>0</v>
      </c>
      <c r="AJ27" s="92">
        <v>0</v>
      </c>
      <c r="AK27" s="92">
        <v>114</v>
      </c>
      <c r="AL27" s="92">
        <v>2.5099999999999998</v>
      </c>
      <c r="AM27" s="92">
        <f t="shared" si="2"/>
        <v>570</v>
      </c>
      <c r="AN27" s="92">
        <f t="shared" si="2"/>
        <v>136.95999999999998</v>
      </c>
      <c r="AO27" s="92">
        <v>355</v>
      </c>
      <c r="AP27" s="92">
        <v>83.75</v>
      </c>
      <c r="AQ27" s="92">
        <v>7</v>
      </c>
      <c r="AR27" s="92">
        <v>285.8</v>
      </c>
      <c r="AS27" s="92">
        <v>0</v>
      </c>
      <c r="AT27" s="92">
        <v>0</v>
      </c>
      <c r="AU27" s="92">
        <v>69</v>
      </c>
      <c r="AV27" s="92">
        <v>29.17</v>
      </c>
      <c r="AW27" s="92">
        <v>721</v>
      </c>
      <c r="AX27" s="92">
        <v>29.48</v>
      </c>
      <c r="AY27" s="92">
        <v>42</v>
      </c>
      <c r="AZ27" s="92">
        <v>1018.79</v>
      </c>
      <c r="BA27" s="92">
        <f t="shared" si="3"/>
        <v>839</v>
      </c>
      <c r="BB27" s="92">
        <f t="shared" si="3"/>
        <v>1363.24</v>
      </c>
      <c r="BC27" s="92">
        <f t="shared" si="4"/>
        <v>1409</v>
      </c>
      <c r="BD27" s="92">
        <f t="shared" si="4"/>
        <v>1500.2</v>
      </c>
      <c r="BE27" s="46">
        <v>289</v>
      </c>
    </row>
    <row r="28" spans="1:57" ht="25.5" customHeight="1">
      <c r="A28" s="92">
        <v>21</v>
      </c>
      <c r="B28" s="92" t="s">
        <v>31</v>
      </c>
      <c r="C28" s="92">
        <v>263</v>
      </c>
      <c r="D28" s="92">
        <v>10.039999999999999</v>
      </c>
      <c r="E28" s="92">
        <v>124</v>
      </c>
      <c r="F28" s="92">
        <v>4.9000000000000004</v>
      </c>
      <c r="G28" s="92">
        <v>46</v>
      </c>
      <c r="H28" s="92">
        <v>1.37</v>
      </c>
      <c r="I28" s="92">
        <v>0</v>
      </c>
      <c r="J28" s="92">
        <v>0</v>
      </c>
      <c r="K28" s="92">
        <v>12</v>
      </c>
      <c r="L28" s="92">
        <v>2.89</v>
      </c>
      <c r="M28" s="92">
        <f t="shared" si="0"/>
        <v>399</v>
      </c>
      <c r="N28" s="92">
        <f t="shared" si="0"/>
        <v>17.829999999999998</v>
      </c>
      <c r="O28" s="92">
        <v>11</v>
      </c>
      <c r="P28" s="92">
        <v>2.02</v>
      </c>
      <c r="Q28" s="92">
        <v>2</v>
      </c>
      <c r="R28" s="92">
        <v>1.66</v>
      </c>
      <c r="S28" s="92">
        <v>0</v>
      </c>
      <c r="T28" s="92">
        <v>0</v>
      </c>
      <c r="U28" s="92">
        <v>0</v>
      </c>
      <c r="V28" s="92">
        <v>0</v>
      </c>
      <c r="W28" s="92">
        <v>0</v>
      </c>
      <c r="X28" s="92">
        <v>0</v>
      </c>
      <c r="Y28" s="92">
        <f t="shared" si="1"/>
        <v>13</v>
      </c>
      <c r="Z28" s="92">
        <f t="shared" si="1"/>
        <v>3.6799999999999997</v>
      </c>
      <c r="AA28" s="92">
        <v>0</v>
      </c>
      <c r="AB28" s="92">
        <v>0</v>
      </c>
      <c r="AC28" s="92">
        <v>13</v>
      </c>
      <c r="AD28" s="92">
        <v>0.23</v>
      </c>
      <c r="AE28" s="92">
        <v>22</v>
      </c>
      <c r="AF28" s="92">
        <v>2.08</v>
      </c>
      <c r="AG28" s="92">
        <v>0</v>
      </c>
      <c r="AH28" s="92">
        <v>0</v>
      </c>
      <c r="AI28" s="92">
        <v>0</v>
      </c>
      <c r="AJ28" s="92">
        <v>0</v>
      </c>
      <c r="AK28" s="92">
        <v>76</v>
      </c>
      <c r="AL28" s="92">
        <v>0.27</v>
      </c>
      <c r="AM28" s="92">
        <f t="shared" si="2"/>
        <v>523</v>
      </c>
      <c r="AN28" s="92">
        <f t="shared" si="2"/>
        <v>24.09</v>
      </c>
      <c r="AO28" s="92">
        <v>243</v>
      </c>
      <c r="AP28" s="92">
        <v>3.91</v>
      </c>
      <c r="AQ28" s="92">
        <v>11</v>
      </c>
      <c r="AR28" s="92">
        <v>2.6</v>
      </c>
      <c r="AS28" s="92">
        <v>0</v>
      </c>
      <c r="AT28" s="92">
        <v>0</v>
      </c>
      <c r="AU28" s="92">
        <v>58</v>
      </c>
      <c r="AV28" s="92">
        <v>34.57</v>
      </c>
      <c r="AW28" s="92">
        <v>223</v>
      </c>
      <c r="AX28" s="92">
        <v>8.27</v>
      </c>
      <c r="AY28" s="92">
        <v>639</v>
      </c>
      <c r="AZ28" s="92">
        <v>166.19</v>
      </c>
      <c r="BA28" s="92">
        <f t="shared" si="3"/>
        <v>931</v>
      </c>
      <c r="BB28" s="92">
        <f t="shared" si="3"/>
        <v>211.63</v>
      </c>
      <c r="BC28" s="92">
        <f t="shared" si="4"/>
        <v>1454</v>
      </c>
      <c r="BD28" s="92">
        <f t="shared" si="4"/>
        <v>235.72</v>
      </c>
      <c r="BE28" s="46">
        <v>13</v>
      </c>
    </row>
    <row r="29" spans="1:57" ht="25.5" customHeight="1">
      <c r="A29" s="92">
        <v>22</v>
      </c>
      <c r="B29" s="92" t="s">
        <v>32</v>
      </c>
      <c r="C29" s="92">
        <v>0</v>
      </c>
      <c r="D29" s="92">
        <v>0</v>
      </c>
      <c r="E29" s="92">
        <v>0</v>
      </c>
      <c r="F29" s="92">
        <v>0</v>
      </c>
      <c r="G29" s="92">
        <v>0</v>
      </c>
      <c r="H29" s="92">
        <v>0</v>
      </c>
      <c r="I29" s="92">
        <v>0</v>
      </c>
      <c r="J29" s="92">
        <v>0</v>
      </c>
      <c r="K29" s="92">
        <v>0</v>
      </c>
      <c r="L29" s="92">
        <v>0</v>
      </c>
      <c r="M29" s="92">
        <f t="shared" si="0"/>
        <v>0</v>
      </c>
      <c r="N29" s="92">
        <f t="shared" si="0"/>
        <v>0</v>
      </c>
      <c r="O29" s="92">
        <v>0</v>
      </c>
      <c r="P29" s="92">
        <v>0</v>
      </c>
      <c r="Q29" s="92">
        <v>0</v>
      </c>
      <c r="R29" s="92">
        <v>0</v>
      </c>
      <c r="S29" s="92">
        <v>0</v>
      </c>
      <c r="T29" s="92">
        <v>0</v>
      </c>
      <c r="U29" s="92">
        <v>0</v>
      </c>
      <c r="V29" s="92">
        <v>0</v>
      </c>
      <c r="W29" s="92">
        <v>0</v>
      </c>
      <c r="X29" s="92">
        <v>0</v>
      </c>
      <c r="Y29" s="92">
        <f t="shared" si="1"/>
        <v>0</v>
      </c>
      <c r="Z29" s="92">
        <f t="shared" si="1"/>
        <v>0</v>
      </c>
      <c r="AA29" s="92">
        <v>0</v>
      </c>
      <c r="AB29" s="92">
        <v>0</v>
      </c>
      <c r="AC29" s="92">
        <v>0</v>
      </c>
      <c r="AD29" s="92">
        <v>0</v>
      </c>
      <c r="AE29" s="92">
        <v>0</v>
      </c>
      <c r="AF29" s="92">
        <v>0</v>
      </c>
      <c r="AG29" s="92">
        <v>0</v>
      </c>
      <c r="AH29" s="92">
        <v>0</v>
      </c>
      <c r="AI29" s="92">
        <v>0</v>
      </c>
      <c r="AJ29" s="92">
        <v>0</v>
      </c>
      <c r="AK29" s="92">
        <v>0</v>
      </c>
      <c r="AL29" s="92">
        <v>0</v>
      </c>
      <c r="AM29" s="92">
        <f t="shared" si="2"/>
        <v>0</v>
      </c>
      <c r="AN29" s="92">
        <f t="shared" si="2"/>
        <v>0</v>
      </c>
      <c r="AO29" s="92">
        <v>0</v>
      </c>
      <c r="AP29" s="92">
        <v>0</v>
      </c>
      <c r="AQ29" s="92">
        <v>0</v>
      </c>
      <c r="AR29" s="92">
        <v>0</v>
      </c>
      <c r="AS29" s="92">
        <v>0</v>
      </c>
      <c r="AT29" s="92">
        <v>0</v>
      </c>
      <c r="AU29" s="92">
        <v>0</v>
      </c>
      <c r="AV29" s="92">
        <v>0</v>
      </c>
      <c r="AW29" s="92">
        <v>0</v>
      </c>
      <c r="AX29" s="92">
        <v>0</v>
      </c>
      <c r="AY29" s="92">
        <v>0</v>
      </c>
      <c r="AZ29" s="92">
        <v>0</v>
      </c>
      <c r="BA29" s="92">
        <f t="shared" si="3"/>
        <v>0</v>
      </c>
      <c r="BB29" s="92">
        <f t="shared" si="3"/>
        <v>0</v>
      </c>
      <c r="BC29" s="92">
        <f t="shared" si="4"/>
        <v>0</v>
      </c>
      <c r="BD29" s="92">
        <f t="shared" si="4"/>
        <v>0</v>
      </c>
      <c r="BE29" s="46">
        <v>0</v>
      </c>
    </row>
    <row r="30" spans="1:57" ht="25.5" customHeight="1">
      <c r="A30" s="92">
        <v>23</v>
      </c>
      <c r="B30" s="92" t="s">
        <v>33</v>
      </c>
      <c r="C30" s="92">
        <v>451</v>
      </c>
      <c r="D30" s="92">
        <v>10.7</v>
      </c>
      <c r="E30" s="92">
        <v>90</v>
      </c>
      <c r="F30" s="92">
        <v>210.66</v>
      </c>
      <c r="G30" s="92">
        <v>33177</v>
      </c>
      <c r="H30" s="92">
        <v>48.56</v>
      </c>
      <c r="I30" s="92">
        <v>0</v>
      </c>
      <c r="J30" s="92">
        <v>0</v>
      </c>
      <c r="K30" s="92">
        <v>1</v>
      </c>
      <c r="L30" s="92">
        <v>0.38</v>
      </c>
      <c r="M30" s="92">
        <f t="shared" si="0"/>
        <v>542</v>
      </c>
      <c r="N30" s="92">
        <f t="shared" si="0"/>
        <v>221.73999999999998</v>
      </c>
      <c r="O30" s="92">
        <v>183</v>
      </c>
      <c r="P30" s="92">
        <v>0.75</v>
      </c>
      <c r="Q30" s="92">
        <v>13</v>
      </c>
      <c r="R30" s="92">
        <v>8.52</v>
      </c>
      <c r="S30" s="92">
        <v>2</v>
      </c>
      <c r="T30" s="92">
        <v>20.28</v>
      </c>
      <c r="U30" s="92">
        <v>0</v>
      </c>
      <c r="V30" s="92">
        <v>0</v>
      </c>
      <c r="W30" s="92">
        <v>0</v>
      </c>
      <c r="X30" s="92">
        <v>0</v>
      </c>
      <c r="Y30" s="92">
        <f t="shared" si="1"/>
        <v>198</v>
      </c>
      <c r="Z30" s="92">
        <f t="shared" si="1"/>
        <v>29.55</v>
      </c>
      <c r="AA30" s="92">
        <v>0</v>
      </c>
      <c r="AB30" s="92">
        <v>0</v>
      </c>
      <c r="AC30" s="92">
        <v>14</v>
      </c>
      <c r="AD30" s="92">
        <v>0</v>
      </c>
      <c r="AE30" s="92">
        <v>52</v>
      </c>
      <c r="AF30" s="92">
        <v>0.15</v>
      </c>
      <c r="AG30" s="92">
        <v>0</v>
      </c>
      <c r="AH30" s="92">
        <v>0</v>
      </c>
      <c r="AI30" s="92">
        <v>0</v>
      </c>
      <c r="AJ30" s="92">
        <v>0</v>
      </c>
      <c r="AK30" s="92">
        <v>2400</v>
      </c>
      <c r="AL30" s="92">
        <v>3.13</v>
      </c>
      <c r="AM30" s="92">
        <f t="shared" si="2"/>
        <v>3206</v>
      </c>
      <c r="AN30" s="92">
        <f t="shared" si="2"/>
        <v>254.57</v>
      </c>
      <c r="AO30" s="92">
        <v>36045</v>
      </c>
      <c r="AP30" s="92">
        <v>55.62</v>
      </c>
      <c r="AQ30" s="92">
        <v>7</v>
      </c>
      <c r="AR30" s="92">
        <v>25.48</v>
      </c>
      <c r="AS30" s="92">
        <v>0</v>
      </c>
      <c r="AT30" s="92">
        <v>0</v>
      </c>
      <c r="AU30" s="92">
        <v>4</v>
      </c>
      <c r="AV30" s="92">
        <v>2.86</v>
      </c>
      <c r="AW30" s="92">
        <v>282</v>
      </c>
      <c r="AX30" s="92">
        <v>3.77</v>
      </c>
      <c r="AY30" s="92">
        <v>754</v>
      </c>
      <c r="AZ30" s="92">
        <v>33.53</v>
      </c>
      <c r="BA30" s="92">
        <f t="shared" si="3"/>
        <v>1047</v>
      </c>
      <c r="BB30" s="92">
        <f t="shared" si="3"/>
        <v>65.64</v>
      </c>
      <c r="BC30" s="92">
        <f t="shared" si="4"/>
        <v>4253</v>
      </c>
      <c r="BD30" s="92">
        <f t="shared" si="4"/>
        <v>320.20999999999998</v>
      </c>
      <c r="BE30" s="46">
        <v>198</v>
      </c>
    </row>
    <row r="31" spans="1:57" ht="25.5" customHeight="1">
      <c r="A31" s="92">
        <v>24</v>
      </c>
      <c r="B31" s="92" t="s">
        <v>34</v>
      </c>
      <c r="C31" s="92">
        <v>10</v>
      </c>
      <c r="D31" s="92">
        <v>6.74</v>
      </c>
      <c r="E31" s="92">
        <v>0</v>
      </c>
      <c r="F31" s="92">
        <v>0</v>
      </c>
      <c r="G31" s="92">
        <v>0</v>
      </c>
      <c r="H31" s="92">
        <v>0</v>
      </c>
      <c r="I31" s="92">
        <v>0</v>
      </c>
      <c r="J31" s="92">
        <v>0</v>
      </c>
      <c r="K31" s="92">
        <v>59</v>
      </c>
      <c r="L31" s="92">
        <v>31.15</v>
      </c>
      <c r="M31" s="92">
        <f t="shared" si="0"/>
        <v>69</v>
      </c>
      <c r="N31" s="92">
        <f t="shared" si="0"/>
        <v>37.89</v>
      </c>
      <c r="O31" s="92">
        <v>134</v>
      </c>
      <c r="P31" s="92">
        <v>17.54</v>
      </c>
      <c r="Q31" s="92">
        <v>30</v>
      </c>
      <c r="R31" s="92">
        <v>22.89</v>
      </c>
      <c r="S31" s="92">
        <v>3</v>
      </c>
      <c r="T31" s="92">
        <v>20.05</v>
      </c>
      <c r="U31" s="92">
        <v>0</v>
      </c>
      <c r="V31" s="92">
        <v>0</v>
      </c>
      <c r="W31" s="92">
        <v>0</v>
      </c>
      <c r="X31" s="92">
        <v>0</v>
      </c>
      <c r="Y31" s="92">
        <f t="shared" si="1"/>
        <v>167</v>
      </c>
      <c r="Z31" s="92">
        <f t="shared" si="1"/>
        <v>60.480000000000004</v>
      </c>
      <c r="AA31" s="92">
        <v>0</v>
      </c>
      <c r="AB31" s="92">
        <v>0</v>
      </c>
      <c r="AC31" s="92">
        <v>8</v>
      </c>
      <c r="AD31" s="92">
        <v>0.15</v>
      </c>
      <c r="AE31" s="92">
        <v>25</v>
      </c>
      <c r="AF31" s="92">
        <v>1.44</v>
      </c>
      <c r="AG31" s="92">
        <v>0</v>
      </c>
      <c r="AH31" s="92">
        <v>0</v>
      </c>
      <c r="AI31" s="92">
        <v>0</v>
      </c>
      <c r="AJ31" s="92">
        <v>0</v>
      </c>
      <c r="AK31" s="92">
        <v>13</v>
      </c>
      <c r="AL31" s="92">
        <v>0.04</v>
      </c>
      <c r="AM31" s="92">
        <f t="shared" si="2"/>
        <v>282</v>
      </c>
      <c r="AN31" s="92">
        <f t="shared" si="2"/>
        <v>100.00000000000001</v>
      </c>
      <c r="AO31" s="92">
        <v>55</v>
      </c>
      <c r="AP31" s="92">
        <v>8.33</v>
      </c>
      <c r="AQ31" s="92">
        <v>0</v>
      </c>
      <c r="AR31" s="92">
        <v>0</v>
      </c>
      <c r="AS31" s="92">
        <v>0</v>
      </c>
      <c r="AT31" s="92">
        <v>0</v>
      </c>
      <c r="AU31" s="92">
        <v>39</v>
      </c>
      <c r="AV31" s="92">
        <v>13.4</v>
      </c>
      <c r="AW31" s="92">
        <v>0</v>
      </c>
      <c r="AX31" s="92">
        <v>0</v>
      </c>
      <c r="AY31" s="92">
        <v>309</v>
      </c>
      <c r="AZ31" s="92">
        <v>67.66</v>
      </c>
      <c r="BA31" s="92">
        <f t="shared" si="3"/>
        <v>348</v>
      </c>
      <c r="BB31" s="92">
        <f t="shared" si="3"/>
        <v>81.06</v>
      </c>
      <c r="BC31" s="92">
        <f t="shared" si="4"/>
        <v>630</v>
      </c>
      <c r="BD31" s="92">
        <f t="shared" si="4"/>
        <v>181.06</v>
      </c>
      <c r="BE31" s="46">
        <v>167</v>
      </c>
    </row>
    <row r="32" spans="1:57" ht="25.5" customHeight="1">
      <c r="A32" s="92">
        <v>25</v>
      </c>
      <c r="B32" s="92" t="s">
        <v>35</v>
      </c>
      <c r="C32" s="92">
        <v>1</v>
      </c>
      <c r="D32" s="92">
        <v>0.01</v>
      </c>
      <c r="E32" s="92">
        <v>1</v>
      </c>
      <c r="F32" s="92">
        <v>0.06</v>
      </c>
      <c r="G32" s="92">
        <v>25</v>
      </c>
      <c r="H32" s="92">
        <v>0.09</v>
      </c>
      <c r="I32" s="92">
        <v>0</v>
      </c>
      <c r="J32" s="92">
        <v>0</v>
      </c>
      <c r="K32" s="92">
        <v>1</v>
      </c>
      <c r="L32" s="92">
        <v>0.34</v>
      </c>
      <c r="M32" s="92">
        <f t="shared" si="0"/>
        <v>3</v>
      </c>
      <c r="N32" s="92">
        <f t="shared" si="0"/>
        <v>0.41000000000000003</v>
      </c>
      <c r="O32" s="92">
        <v>58</v>
      </c>
      <c r="P32" s="92">
        <v>4.3099999999999996</v>
      </c>
      <c r="Q32" s="92">
        <v>3</v>
      </c>
      <c r="R32" s="92">
        <v>1.05</v>
      </c>
      <c r="S32" s="92">
        <v>0</v>
      </c>
      <c r="T32" s="92">
        <v>0</v>
      </c>
      <c r="U32" s="92">
        <v>1</v>
      </c>
      <c r="V32" s="92">
        <v>0.02</v>
      </c>
      <c r="W32" s="92">
        <v>0</v>
      </c>
      <c r="X32" s="92">
        <v>0</v>
      </c>
      <c r="Y32" s="92">
        <f t="shared" si="1"/>
        <v>62</v>
      </c>
      <c r="Z32" s="92">
        <f t="shared" si="1"/>
        <v>5.379999999999999</v>
      </c>
      <c r="AA32" s="92">
        <v>0</v>
      </c>
      <c r="AB32" s="92">
        <v>0</v>
      </c>
      <c r="AC32" s="92">
        <v>2</v>
      </c>
      <c r="AD32" s="92">
        <v>0.03</v>
      </c>
      <c r="AE32" s="92">
        <v>4</v>
      </c>
      <c r="AF32" s="92">
        <v>0.31</v>
      </c>
      <c r="AG32" s="92">
        <v>0</v>
      </c>
      <c r="AH32" s="92">
        <v>0</v>
      </c>
      <c r="AI32" s="92">
        <v>0</v>
      </c>
      <c r="AJ32" s="92">
        <v>0</v>
      </c>
      <c r="AK32" s="92">
        <v>1</v>
      </c>
      <c r="AL32" s="92">
        <v>0</v>
      </c>
      <c r="AM32" s="92">
        <f t="shared" si="2"/>
        <v>72</v>
      </c>
      <c r="AN32" s="92">
        <f t="shared" si="2"/>
        <v>6.129999999999999</v>
      </c>
      <c r="AO32" s="92">
        <v>41</v>
      </c>
      <c r="AP32" s="92">
        <v>0.28999999999999998</v>
      </c>
      <c r="AQ32" s="92">
        <v>0</v>
      </c>
      <c r="AR32" s="92">
        <v>0</v>
      </c>
      <c r="AS32" s="92">
        <v>0</v>
      </c>
      <c r="AT32" s="92">
        <v>0</v>
      </c>
      <c r="AU32" s="92">
        <v>7</v>
      </c>
      <c r="AV32" s="92">
        <v>2.3199999999999998</v>
      </c>
      <c r="AW32" s="92">
        <v>27</v>
      </c>
      <c r="AX32" s="92">
        <v>0.57999999999999996</v>
      </c>
      <c r="AY32" s="92">
        <v>4</v>
      </c>
      <c r="AZ32" s="92">
        <v>0.43</v>
      </c>
      <c r="BA32" s="92">
        <f t="shared" si="3"/>
        <v>38</v>
      </c>
      <c r="BB32" s="92">
        <f t="shared" si="3"/>
        <v>3.33</v>
      </c>
      <c r="BC32" s="92">
        <f t="shared" si="4"/>
        <v>110</v>
      </c>
      <c r="BD32" s="92">
        <f t="shared" si="4"/>
        <v>9.4599999999999991</v>
      </c>
      <c r="BE32" s="46">
        <v>62</v>
      </c>
    </row>
    <row r="33" spans="1:57" ht="25.5" customHeight="1">
      <c r="A33" s="92">
        <v>26</v>
      </c>
      <c r="B33" s="92" t="s">
        <v>36</v>
      </c>
      <c r="C33" s="92">
        <v>0</v>
      </c>
      <c r="D33" s="92">
        <v>0</v>
      </c>
      <c r="E33" s="92">
        <v>554</v>
      </c>
      <c r="F33" s="92">
        <v>8.83</v>
      </c>
      <c r="G33" s="92">
        <v>0</v>
      </c>
      <c r="H33" s="92">
        <v>0</v>
      </c>
      <c r="I33" s="92">
        <v>0</v>
      </c>
      <c r="J33" s="92">
        <v>0</v>
      </c>
      <c r="K33" s="92">
        <v>0</v>
      </c>
      <c r="L33" s="92">
        <v>0</v>
      </c>
      <c r="M33" s="92">
        <f t="shared" si="0"/>
        <v>554</v>
      </c>
      <c r="N33" s="92">
        <f t="shared" si="0"/>
        <v>8.83</v>
      </c>
      <c r="O33" s="92">
        <v>885</v>
      </c>
      <c r="P33" s="92">
        <v>18.03</v>
      </c>
      <c r="Q33" s="92">
        <v>140</v>
      </c>
      <c r="R33" s="92">
        <v>11.47</v>
      </c>
      <c r="S33" s="92">
        <v>1</v>
      </c>
      <c r="T33" s="92">
        <v>0.03</v>
      </c>
      <c r="U33" s="92">
        <v>0</v>
      </c>
      <c r="V33" s="92">
        <v>0</v>
      </c>
      <c r="W33" s="92">
        <v>0</v>
      </c>
      <c r="X33" s="92">
        <v>0</v>
      </c>
      <c r="Y33" s="92">
        <f t="shared" si="1"/>
        <v>1026</v>
      </c>
      <c r="Z33" s="92">
        <f t="shared" si="1"/>
        <v>29.53</v>
      </c>
      <c r="AA33" s="92">
        <v>0</v>
      </c>
      <c r="AB33" s="92">
        <v>0</v>
      </c>
      <c r="AC33" s="92">
        <v>0</v>
      </c>
      <c r="AD33" s="92">
        <v>0</v>
      </c>
      <c r="AE33" s="92">
        <v>0</v>
      </c>
      <c r="AF33" s="92">
        <v>0</v>
      </c>
      <c r="AG33" s="92">
        <v>0</v>
      </c>
      <c r="AH33" s="92">
        <v>0</v>
      </c>
      <c r="AI33" s="92">
        <v>0</v>
      </c>
      <c r="AJ33" s="92">
        <v>0</v>
      </c>
      <c r="AK33" s="92">
        <v>0</v>
      </c>
      <c r="AL33" s="92">
        <v>0</v>
      </c>
      <c r="AM33" s="92">
        <f t="shared" si="2"/>
        <v>1580</v>
      </c>
      <c r="AN33" s="92">
        <f t="shared" si="2"/>
        <v>38.36</v>
      </c>
      <c r="AO33" s="92">
        <v>525</v>
      </c>
      <c r="AP33" s="92">
        <v>8.5299999999999994</v>
      </c>
      <c r="AQ33" s="92">
        <v>0</v>
      </c>
      <c r="AR33" s="92">
        <v>0</v>
      </c>
      <c r="AS33" s="92">
        <v>0</v>
      </c>
      <c r="AT33" s="92">
        <v>0</v>
      </c>
      <c r="AU33" s="92">
        <v>0</v>
      </c>
      <c r="AV33" s="92">
        <v>0</v>
      </c>
      <c r="AW33" s="92">
        <v>0</v>
      </c>
      <c r="AX33" s="92">
        <v>0</v>
      </c>
      <c r="AY33" s="92">
        <v>10317</v>
      </c>
      <c r="AZ33" s="92">
        <v>60.37</v>
      </c>
      <c r="BA33" s="92">
        <f t="shared" si="3"/>
        <v>10317</v>
      </c>
      <c r="BB33" s="92">
        <f t="shared" si="3"/>
        <v>60.37</v>
      </c>
      <c r="BC33" s="92">
        <f t="shared" si="4"/>
        <v>11897</v>
      </c>
      <c r="BD33" s="92">
        <f t="shared" si="4"/>
        <v>98.72999999999999</v>
      </c>
      <c r="BE33" s="46">
        <v>1026</v>
      </c>
    </row>
    <row r="34" spans="1:57" ht="25.5" customHeight="1">
      <c r="A34" s="92">
        <v>27</v>
      </c>
      <c r="B34" s="92" t="s">
        <v>37</v>
      </c>
      <c r="C34" s="92">
        <v>1884</v>
      </c>
      <c r="D34" s="92">
        <v>122.09</v>
      </c>
      <c r="E34" s="92">
        <v>20682</v>
      </c>
      <c r="F34" s="92">
        <v>97.31</v>
      </c>
      <c r="G34" s="92">
        <v>0</v>
      </c>
      <c r="H34" s="92">
        <v>0</v>
      </c>
      <c r="I34" s="92">
        <v>8</v>
      </c>
      <c r="J34" s="92">
        <v>5.73</v>
      </c>
      <c r="K34" s="92">
        <v>25</v>
      </c>
      <c r="L34" s="92">
        <v>12.45</v>
      </c>
      <c r="M34" s="92">
        <f t="shared" si="0"/>
        <v>22599</v>
      </c>
      <c r="N34" s="92">
        <f t="shared" si="0"/>
        <v>237.57999999999998</v>
      </c>
      <c r="O34" s="92">
        <v>966</v>
      </c>
      <c r="P34" s="92">
        <v>39.159999999999997</v>
      </c>
      <c r="Q34" s="92">
        <v>411</v>
      </c>
      <c r="R34" s="92">
        <v>53.01</v>
      </c>
      <c r="S34" s="92">
        <v>52</v>
      </c>
      <c r="T34" s="92">
        <v>14.05</v>
      </c>
      <c r="U34" s="92">
        <v>0</v>
      </c>
      <c r="V34" s="92">
        <v>0</v>
      </c>
      <c r="W34" s="92">
        <v>0</v>
      </c>
      <c r="X34" s="92">
        <v>0</v>
      </c>
      <c r="Y34" s="92">
        <f t="shared" si="1"/>
        <v>1429</v>
      </c>
      <c r="Z34" s="92">
        <f t="shared" si="1"/>
        <v>106.21999999999998</v>
      </c>
      <c r="AA34" s="92">
        <v>0</v>
      </c>
      <c r="AB34" s="92">
        <v>0</v>
      </c>
      <c r="AC34" s="92">
        <v>0</v>
      </c>
      <c r="AD34" s="92">
        <v>0</v>
      </c>
      <c r="AE34" s="92">
        <v>163</v>
      </c>
      <c r="AF34" s="92">
        <v>10.6</v>
      </c>
      <c r="AG34" s="92">
        <v>0</v>
      </c>
      <c r="AH34" s="92">
        <v>0</v>
      </c>
      <c r="AI34" s="92">
        <v>0</v>
      </c>
      <c r="AJ34" s="92">
        <v>0</v>
      </c>
      <c r="AK34" s="92">
        <v>20682</v>
      </c>
      <c r="AL34" s="92">
        <v>17.96</v>
      </c>
      <c r="AM34" s="92">
        <f t="shared" si="2"/>
        <v>44873</v>
      </c>
      <c r="AN34" s="92">
        <f t="shared" si="2"/>
        <v>372.35999999999996</v>
      </c>
      <c r="AO34" s="92">
        <v>38877</v>
      </c>
      <c r="AP34" s="92">
        <v>70.97</v>
      </c>
      <c r="AQ34" s="92">
        <v>0</v>
      </c>
      <c r="AR34" s="92">
        <v>0</v>
      </c>
      <c r="AS34" s="92">
        <v>0</v>
      </c>
      <c r="AT34" s="92">
        <v>0</v>
      </c>
      <c r="AU34" s="92">
        <v>90</v>
      </c>
      <c r="AV34" s="92">
        <v>23.37</v>
      </c>
      <c r="AW34" s="92">
        <v>1636</v>
      </c>
      <c r="AX34" s="92">
        <v>43.7</v>
      </c>
      <c r="AY34" s="92">
        <v>17227</v>
      </c>
      <c r="AZ34" s="92">
        <v>462.5</v>
      </c>
      <c r="BA34" s="92">
        <f t="shared" si="3"/>
        <v>18953</v>
      </c>
      <c r="BB34" s="92">
        <f t="shared" si="3"/>
        <v>529.57000000000005</v>
      </c>
      <c r="BC34" s="92">
        <f t="shared" si="4"/>
        <v>63826</v>
      </c>
      <c r="BD34" s="92">
        <f t="shared" si="4"/>
        <v>901.93000000000006</v>
      </c>
      <c r="BE34" s="46">
        <v>1429</v>
      </c>
    </row>
    <row r="35" spans="1:57" ht="25.5" customHeight="1">
      <c r="A35" s="92">
        <v>28</v>
      </c>
      <c r="B35" s="92" t="s">
        <v>38</v>
      </c>
      <c r="C35" s="92">
        <v>1471</v>
      </c>
      <c r="D35" s="92">
        <v>98.54</v>
      </c>
      <c r="E35" s="92">
        <v>1574</v>
      </c>
      <c r="F35" s="92">
        <v>12.64</v>
      </c>
      <c r="G35" s="92">
        <v>1341</v>
      </c>
      <c r="H35" s="92">
        <v>2.52</v>
      </c>
      <c r="I35" s="92">
        <v>0</v>
      </c>
      <c r="J35" s="92">
        <v>0</v>
      </c>
      <c r="K35" s="92">
        <v>10</v>
      </c>
      <c r="L35" s="92">
        <v>15.09</v>
      </c>
      <c r="M35" s="92">
        <f t="shared" si="0"/>
        <v>3055</v>
      </c>
      <c r="N35" s="92">
        <f t="shared" si="0"/>
        <v>126.27000000000001</v>
      </c>
      <c r="O35" s="92">
        <v>405</v>
      </c>
      <c r="P35" s="92">
        <v>70.55</v>
      </c>
      <c r="Q35" s="92">
        <v>150</v>
      </c>
      <c r="R35" s="92">
        <v>60.06</v>
      </c>
      <c r="S35" s="92">
        <v>49</v>
      </c>
      <c r="T35" s="92">
        <v>38.520000000000003</v>
      </c>
      <c r="U35" s="92">
        <v>0</v>
      </c>
      <c r="V35" s="92">
        <v>0</v>
      </c>
      <c r="W35" s="92">
        <v>0</v>
      </c>
      <c r="X35" s="92">
        <v>0</v>
      </c>
      <c r="Y35" s="92">
        <f t="shared" si="1"/>
        <v>604</v>
      </c>
      <c r="Z35" s="92">
        <f t="shared" si="1"/>
        <v>169.13000000000002</v>
      </c>
      <c r="AA35" s="92">
        <v>2</v>
      </c>
      <c r="AB35" s="92">
        <v>18.57</v>
      </c>
      <c r="AC35" s="92">
        <v>42</v>
      </c>
      <c r="AD35" s="92">
        <v>1.46</v>
      </c>
      <c r="AE35" s="92">
        <v>164</v>
      </c>
      <c r="AF35" s="92">
        <v>17.71</v>
      </c>
      <c r="AG35" s="92">
        <v>0</v>
      </c>
      <c r="AH35" s="92">
        <v>0</v>
      </c>
      <c r="AI35" s="92">
        <v>0</v>
      </c>
      <c r="AJ35" s="92">
        <v>0</v>
      </c>
      <c r="AK35" s="92">
        <v>20819</v>
      </c>
      <c r="AL35" s="92">
        <v>18.71</v>
      </c>
      <c r="AM35" s="92">
        <f t="shared" si="2"/>
        <v>24686</v>
      </c>
      <c r="AN35" s="92">
        <f t="shared" si="2"/>
        <v>351.84999999999997</v>
      </c>
      <c r="AO35" s="92">
        <v>23055</v>
      </c>
      <c r="AP35" s="92">
        <v>66.13</v>
      </c>
      <c r="AQ35" s="92">
        <v>0</v>
      </c>
      <c r="AR35" s="92">
        <v>0</v>
      </c>
      <c r="AS35" s="92">
        <v>0</v>
      </c>
      <c r="AT35" s="92">
        <v>0</v>
      </c>
      <c r="AU35" s="92">
        <v>331</v>
      </c>
      <c r="AV35" s="92">
        <v>162.63</v>
      </c>
      <c r="AW35" s="92">
        <v>1141</v>
      </c>
      <c r="AX35" s="92">
        <v>87.74</v>
      </c>
      <c r="AY35" s="92">
        <v>4399</v>
      </c>
      <c r="AZ35" s="92">
        <v>519.30999999999995</v>
      </c>
      <c r="BA35" s="92">
        <f t="shared" si="3"/>
        <v>5871</v>
      </c>
      <c r="BB35" s="92">
        <f t="shared" si="3"/>
        <v>769.68</v>
      </c>
      <c r="BC35" s="92">
        <f t="shared" si="4"/>
        <v>30557</v>
      </c>
      <c r="BD35" s="92">
        <f t="shared" si="4"/>
        <v>1121.53</v>
      </c>
      <c r="BE35" s="46">
        <v>604</v>
      </c>
    </row>
    <row r="36" spans="1:57" ht="25.5" customHeight="1">
      <c r="A36" s="92">
        <v>29</v>
      </c>
      <c r="B36" s="92" t="s">
        <v>39</v>
      </c>
      <c r="C36" s="92">
        <v>5369</v>
      </c>
      <c r="D36" s="92">
        <v>306.97000000000003</v>
      </c>
      <c r="E36" s="92">
        <v>2519</v>
      </c>
      <c r="F36" s="92">
        <v>37.729999999999997</v>
      </c>
      <c r="G36" s="92">
        <v>1819</v>
      </c>
      <c r="H36" s="92">
        <v>24.02</v>
      </c>
      <c r="I36" s="92">
        <v>0</v>
      </c>
      <c r="J36" s="92">
        <v>0</v>
      </c>
      <c r="K36" s="92">
        <v>1</v>
      </c>
      <c r="L36" s="92">
        <v>7.62</v>
      </c>
      <c r="M36" s="92">
        <f t="shared" si="0"/>
        <v>7889</v>
      </c>
      <c r="N36" s="92">
        <f t="shared" si="0"/>
        <v>352.32000000000005</v>
      </c>
      <c r="O36" s="92">
        <v>526</v>
      </c>
      <c r="P36" s="92">
        <v>39.869999999999997</v>
      </c>
      <c r="Q36" s="92">
        <v>440</v>
      </c>
      <c r="R36" s="92">
        <v>60.06</v>
      </c>
      <c r="S36" s="92">
        <v>23</v>
      </c>
      <c r="T36" s="92">
        <v>12.26</v>
      </c>
      <c r="U36" s="92">
        <v>0</v>
      </c>
      <c r="V36" s="92">
        <v>0</v>
      </c>
      <c r="W36" s="92">
        <v>0</v>
      </c>
      <c r="X36" s="92">
        <v>0</v>
      </c>
      <c r="Y36" s="92">
        <f t="shared" si="1"/>
        <v>989</v>
      </c>
      <c r="Z36" s="92">
        <f t="shared" si="1"/>
        <v>112.19000000000001</v>
      </c>
      <c r="AA36" s="92">
        <v>0</v>
      </c>
      <c r="AB36" s="92">
        <v>0</v>
      </c>
      <c r="AC36" s="92">
        <v>2</v>
      </c>
      <c r="AD36" s="92">
        <v>0.1</v>
      </c>
      <c r="AE36" s="92">
        <v>246</v>
      </c>
      <c r="AF36" s="92">
        <v>27.11</v>
      </c>
      <c r="AG36" s="92">
        <v>0</v>
      </c>
      <c r="AH36" s="92">
        <v>0</v>
      </c>
      <c r="AI36" s="92">
        <v>0</v>
      </c>
      <c r="AJ36" s="92">
        <v>0</v>
      </c>
      <c r="AK36" s="92">
        <v>503</v>
      </c>
      <c r="AL36" s="92">
        <v>4.95</v>
      </c>
      <c r="AM36" s="92">
        <f t="shared" si="2"/>
        <v>9629</v>
      </c>
      <c r="AN36" s="92">
        <f t="shared" si="2"/>
        <v>496.67000000000007</v>
      </c>
      <c r="AO36" s="92">
        <v>6268</v>
      </c>
      <c r="AP36" s="92">
        <v>180.25</v>
      </c>
      <c r="AQ36" s="92">
        <v>0</v>
      </c>
      <c r="AR36" s="92">
        <v>0</v>
      </c>
      <c r="AS36" s="92">
        <v>0</v>
      </c>
      <c r="AT36" s="92">
        <v>0</v>
      </c>
      <c r="AU36" s="92">
        <v>536</v>
      </c>
      <c r="AV36" s="92">
        <v>234.03</v>
      </c>
      <c r="AW36" s="92">
        <v>4398</v>
      </c>
      <c r="AX36" s="92">
        <v>102.69</v>
      </c>
      <c r="AY36" s="92">
        <v>18453</v>
      </c>
      <c r="AZ36" s="92">
        <v>310.86</v>
      </c>
      <c r="BA36" s="92">
        <f t="shared" si="3"/>
        <v>23387</v>
      </c>
      <c r="BB36" s="92">
        <f t="shared" si="3"/>
        <v>647.58000000000004</v>
      </c>
      <c r="BC36" s="92">
        <f t="shared" si="4"/>
        <v>33016</v>
      </c>
      <c r="BD36" s="92">
        <f t="shared" si="4"/>
        <v>1144.25</v>
      </c>
      <c r="BE36" s="46">
        <v>989</v>
      </c>
    </row>
    <row r="37" spans="1:57" ht="25.5" customHeight="1">
      <c r="A37" s="92">
        <v>30</v>
      </c>
      <c r="B37" s="92" t="s">
        <v>40</v>
      </c>
      <c r="C37" s="92">
        <v>0</v>
      </c>
      <c r="D37" s="92">
        <v>0</v>
      </c>
      <c r="E37" s="92">
        <v>17</v>
      </c>
      <c r="F37" s="92">
        <v>279.14999999999998</v>
      </c>
      <c r="G37" s="92">
        <v>14870</v>
      </c>
      <c r="H37" s="92">
        <v>8.33</v>
      </c>
      <c r="I37" s="92">
        <v>0</v>
      </c>
      <c r="J37" s="92">
        <v>0</v>
      </c>
      <c r="K37" s="92">
        <v>13</v>
      </c>
      <c r="L37" s="92">
        <v>200.07</v>
      </c>
      <c r="M37" s="92">
        <f t="shared" si="0"/>
        <v>30</v>
      </c>
      <c r="N37" s="92">
        <f t="shared" si="0"/>
        <v>479.21999999999997</v>
      </c>
      <c r="O37" s="92">
        <v>126</v>
      </c>
      <c r="P37" s="92">
        <v>28.49</v>
      </c>
      <c r="Q37" s="92">
        <v>93</v>
      </c>
      <c r="R37" s="92">
        <v>184.31</v>
      </c>
      <c r="S37" s="92">
        <v>59</v>
      </c>
      <c r="T37" s="92">
        <v>72.3</v>
      </c>
      <c r="U37" s="92">
        <v>0</v>
      </c>
      <c r="V37" s="92">
        <v>0</v>
      </c>
      <c r="W37" s="92">
        <v>0</v>
      </c>
      <c r="X37" s="92">
        <v>0</v>
      </c>
      <c r="Y37" s="92">
        <f t="shared" si="1"/>
        <v>278</v>
      </c>
      <c r="Z37" s="92">
        <f t="shared" si="1"/>
        <v>285.10000000000002</v>
      </c>
      <c r="AA37" s="92">
        <v>0</v>
      </c>
      <c r="AB37" s="92">
        <v>0</v>
      </c>
      <c r="AC37" s="92">
        <v>0</v>
      </c>
      <c r="AD37" s="92">
        <v>0</v>
      </c>
      <c r="AE37" s="92">
        <v>130</v>
      </c>
      <c r="AF37" s="92">
        <v>18.59</v>
      </c>
      <c r="AG37" s="92">
        <v>0</v>
      </c>
      <c r="AH37" s="92">
        <v>0</v>
      </c>
      <c r="AI37" s="92">
        <v>0</v>
      </c>
      <c r="AJ37" s="92">
        <v>0</v>
      </c>
      <c r="AK37" s="92">
        <v>166</v>
      </c>
      <c r="AL37" s="92">
        <v>0.11</v>
      </c>
      <c r="AM37" s="92">
        <f t="shared" si="2"/>
        <v>604</v>
      </c>
      <c r="AN37" s="92">
        <f t="shared" si="2"/>
        <v>783.02</v>
      </c>
      <c r="AO37" s="92">
        <v>0</v>
      </c>
      <c r="AP37" s="92">
        <v>0</v>
      </c>
      <c r="AQ37" s="92">
        <v>0</v>
      </c>
      <c r="AR37" s="92">
        <v>0</v>
      </c>
      <c r="AS37" s="92">
        <v>0</v>
      </c>
      <c r="AT37" s="92">
        <v>0</v>
      </c>
      <c r="AU37" s="92">
        <v>60</v>
      </c>
      <c r="AV37" s="92">
        <v>23.97</v>
      </c>
      <c r="AW37" s="92">
        <v>268</v>
      </c>
      <c r="AX37" s="92">
        <v>6.91</v>
      </c>
      <c r="AY37" s="92">
        <v>1306</v>
      </c>
      <c r="AZ37" s="92">
        <v>3539.1</v>
      </c>
      <c r="BA37" s="92">
        <f t="shared" si="3"/>
        <v>1634</v>
      </c>
      <c r="BB37" s="92">
        <f t="shared" si="3"/>
        <v>3569.98</v>
      </c>
      <c r="BC37" s="92">
        <f t="shared" si="4"/>
        <v>2238</v>
      </c>
      <c r="BD37" s="92">
        <f t="shared" si="4"/>
        <v>4353</v>
      </c>
      <c r="BE37" s="46">
        <v>278</v>
      </c>
    </row>
    <row r="38" spans="1:57" ht="25.5" customHeight="1">
      <c r="A38" s="92">
        <v>31</v>
      </c>
      <c r="B38" s="92" t="s">
        <v>41</v>
      </c>
      <c r="C38" s="92">
        <v>0</v>
      </c>
      <c r="D38" s="92">
        <v>0</v>
      </c>
      <c r="E38" s="92">
        <v>2776</v>
      </c>
      <c r="F38" s="92">
        <v>10.18</v>
      </c>
      <c r="G38" s="92">
        <v>1628</v>
      </c>
      <c r="H38" s="92">
        <v>4.47</v>
      </c>
      <c r="I38" s="92">
        <v>16</v>
      </c>
      <c r="J38" s="92">
        <v>0.03</v>
      </c>
      <c r="K38" s="92">
        <v>486</v>
      </c>
      <c r="L38" s="92">
        <v>1.1200000000000001</v>
      </c>
      <c r="M38" s="92">
        <f t="shared" si="0"/>
        <v>3278</v>
      </c>
      <c r="N38" s="92">
        <f t="shared" si="0"/>
        <v>11.329999999999998</v>
      </c>
      <c r="O38" s="92">
        <v>1</v>
      </c>
      <c r="P38" s="92">
        <v>0.01</v>
      </c>
      <c r="Q38" s="92">
        <v>0</v>
      </c>
      <c r="R38" s="92">
        <v>0</v>
      </c>
      <c r="S38" s="92">
        <v>0</v>
      </c>
      <c r="T38" s="92">
        <v>0</v>
      </c>
      <c r="U38" s="92">
        <v>0</v>
      </c>
      <c r="V38" s="92">
        <v>0</v>
      </c>
      <c r="W38" s="92">
        <v>0</v>
      </c>
      <c r="X38" s="92">
        <v>0</v>
      </c>
      <c r="Y38" s="92">
        <f t="shared" si="1"/>
        <v>1</v>
      </c>
      <c r="Z38" s="92">
        <f t="shared" si="1"/>
        <v>0.01</v>
      </c>
      <c r="AA38" s="92">
        <v>0</v>
      </c>
      <c r="AB38" s="92">
        <v>0</v>
      </c>
      <c r="AC38" s="92">
        <v>0</v>
      </c>
      <c r="AD38" s="92">
        <v>0</v>
      </c>
      <c r="AE38" s="92">
        <v>0</v>
      </c>
      <c r="AF38" s="92">
        <v>0</v>
      </c>
      <c r="AG38" s="92">
        <v>0</v>
      </c>
      <c r="AH38" s="92">
        <v>0</v>
      </c>
      <c r="AI38" s="92">
        <v>0</v>
      </c>
      <c r="AJ38" s="92">
        <v>0</v>
      </c>
      <c r="AK38" s="92">
        <v>9843</v>
      </c>
      <c r="AL38" s="92">
        <v>24.25</v>
      </c>
      <c r="AM38" s="92">
        <f t="shared" si="2"/>
        <v>13122</v>
      </c>
      <c r="AN38" s="92">
        <f t="shared" si="2"/>
        <v>35.589999999999996</v>
      </c>
      <c r="AO38" s="92">
        <v>123</v>
      </c>
      <c r="AP38" s="92">
        <v>0.39</v>
      </c>
      <c r="AQ38" s="92">
        <v>0</v>
      </c>
      <c r="AR38" s="92">
        <v>0</v>
      </c>
      <c r="AS38" s="92">
        <v>0</v>
      </c>
      <c r="AT38" s="92">
        <v>0</v>
      </c>
      <c r="AU38" s="92">
        <v>0</v>
      </c>
      <c r="AV38" s="92">
        <v>0</v>
      </c>
      <c r="AW38" s="92">
        <v>0</v>
      </c>
      <c r="AX38" s="92">
        <v>0</v>
      </c>
      <c r="AY38" s="92">
        <v>2209</v>
      </c>
      <c r="AZ38" s="92">
        <v>15.45</v>
      </c>
      <c r="BA38" s="92">
        <f t="shared" si="3"/>
        <v>2209</v>
      </c>
      <c r="BB38" s="92">
        <f t="shared" si="3"/>
        <v>15.45</v>
      </c>
      <c r="BC38" s="92">
        <f t="shared" si="4"/>
        <v>15331</v>
      </c>
      <c r="BD38" s="92">
        <f t="shared" si="4"/>
        <v>51.039999999999992</v>
      </c>
      <c r="BE38" s="46">
        <v>1</v>
      </c>
    </row>
    <row r="39" spans="1:57" ht="25.5" customHeight="1">
      <c r="A39" s="92">
        <v>32</v>
      </c>
      <c r="B39" s="92" t="s">
        <v>42</v>
      </c>
      <c r="C39" s="92">
        <v>526</v>
      </c>
      <c r="D39" s="92">
        <v>11.88</v>
      </c>
      <c r="E39" s="92">
        <v>19456</v>
      </c>
      <c r="F39" s="92">
        <v>9.7899999999999991</v>
      </c>
      <c r="G39" s="92">
        <v>315</v>
      </c>
      <c r="H39" s="92">
        <v>0.47</v>
      </c>
      <c r="I39" s="92">
        <v>0</v>
      </c>
      <c r="J39" s="92">
        <v>0</v>
      </c>
      <c r="K39" s="92">
        <v>3</v>
      </c>
      <c r="L39" s="92">
        <v>0.17</v>
      </c>
      <c r="M39" s="92">
        <f t="shared" si="0"/>
        <v>19985</v>
      </c>
      <c r="N39" s="92">
        <f t="shared" si="0"/>
        <v>21.840000000000003</v>
      </c>
      <c r="O39" s="92">
        <v>85</v>
      </c>
      <c r="P39" s="92">
        <v>7.14</v>
      </c>
      <c r="Q39" s="92">
        <v>15</v>
      </c>
      <c r="R39" s="92">
        <v>8.81</v>
      </c>
      <c r="S39" s="92">
        <v>0</v>
      </c>
      <c r="T39" s="92">
        <v>0</v>
      </c>
      <c r="U39" s="92">
        <v>0</v>
      </c>
      <c r="V39" s="92">
        <v>0</v>
      </c>
      <c r="W39" s="92">
        <v>0</v>
      </c>
      <c r="X39" s="92">
        <v>0</v>
      </c>
      <c r="Y39" s="92">
        <f t="shared" si="1"/>
        <v>100</v>
      </c>
      <c r="Z39" s="92">
        <f t="shared" si="1"/>
        <v>15.95</v>
      </c>
      <c r="AA39" s="92">
        <v>0</v>
      </c>
      <c r="AB39" s="92">
        <v>0</v>
      </c>
      <c r="AC39" s="92">
        <v>4</v>
      </c>
      <c r="AD39" s="92">
        <v>0.06</v>
      </c>
      <c r="AE39" s="92">
        <v>103</v>
      </c>
      <c r="AF39" s="92">
        <v>6.89</v>
      </c>
      <c r="AG39" s="92">
        <v>0</v>
      </c>
      <c r="AH39" s="92">
        <v>0</v>
      </c>
      <c r="AI39" s="92">
        <v>0</v>
      </c>
      <c r="AJ39" s="92">
        <v>0</v>
      </c>
      <c r="AK39" s="92">
        <v>836</v>
      </c>
      <c r="AL39" s="92">
        <v>7.0000000000000007E-2</v>
      </c>
      <c r="AM39" s="92">
        <f t="shared" si="2"/>
        <v>21028</v>
      </c>
      <c r="AN39" s="92">
        <f t="shared" si="2"/>
        <v>44.810000000000009</v>
      </c>
      <c r="AO39" s="92">
        <v>20647</v>
      </c>
      <c r="AP39" s="92">
        <v>12.56</v>
      </c>
      <c r="AQ39" s="92">
        <v>30</v>
      </c>
      <c r="AR39" s="92">
        <v>2.0099999999999998</v>
      </c>
      <c r="AS39" s="92">
        <v>1</v>
      </c>
      <c r="AT39" s="92">
        <v>0.08</v>
      </c>
      <c r="AU39" s="92">
        <v>33</v>
      </c>
      <c r="AV39" s="92">
        <v>8.5500000000000007</v>
      </c>
      <c r="AW39" s="92">
        <v>0</v>
      </c>
      <c r="AX39" s="92">
        <v>0</v>
      </c>
      <c r="AY39" s="92">
        <v>1568</v>
      </c>
      <c r="AZ39" s="92">
        <v>45.39</v>
      </c>
      <c r="BA39" s="92">
        <f t="shared" si="3"/>
        <v>1632</v>
      </c>
      <c r="BB39" s="92">
        <f t="shared" si="3"/>
        <v>56.03</v>
      </c>
      <c r="BC39" s="92">
        <f t="shared" si="4"/>
        <v>22660</v>
      </c>
      <c r="BD39" s="92">
        <f t="shared" si="4"/>
        <v>100.84</v>
      </c>
      <c r="BE39" s="46">
        <v>100</v>
      </c>
    </row>
    <row r="40" spans="1:57" ht="25.5" customHeight="1">
      <c r="A40" s="92">
        <v>33</v>
      </c>
      <c r="B40" s="92" t="s">
        <v>43</v>
      </c>
      <c r="C40" s="92">
        <v>0</v>
      </c>
      <c r="D40" s="92">
        <v>0</v>
      </c>
      <c r="E40" s="92">
        <v>0</v>
      </c>
      <c r="F40" s="92">
        <v>0</v>
      </c>
      <c r="G40" s="92">
        <v>0</v>
      </c>
      <c r="H40" s="92">
        <v>0</v>
      </c>
      <c r="I40" s="92">
        <v>0</v>
      </c>
      <c r="J40" s="92">
        <v>0</v>
      </c>
      <c r="K40" s="92">
        <v>0</v>
      </c>
      <c r="L40" s="92">
        <v>0</v>
      </c>
      <c r="M40" s="92">
        <f t="shared" si="0"/>
        <v>0</v>
      </c>
      <c r="N40" s="92">
        <f t="shared" si="0"/>
        <v>0</v>
      </c>
      <c r="O40" s="92">
        <v>45</v>
      </c>
      <c r="P40" s="92">
        <v>11.02</v>
      </c>
      <c r="Q40" s="92">
        <v>54</v>
      </c>
      <c r="R40" s="92">
        <v>8.48</v>
      </c>
      <c r="S40" s="92">
        <v>4</v>
      </c>
      <c r="T40" s="92">
        <v>26.88</v>
      </c>
      <c r="U40" s="92">
        <v>0</v>
      </c>
      <c r="V40" s="92">
        <v>0</v>
      </c>
      <c r="W40" s="92">
        <v>0</v>
      </c>
      <c r="X40" s="92">
        <v>0</v>
      </c>
      <c r="Y40" s="92">
        <f t="shared" si="1"/>
        <v>103</v>
      </c>
      <c r="Z40" s="92">
        <f t="shared" si="1"/>
        <v>46.379999999999995</v>
      </c>
      <c r="AA40" s="92">
        <v>0</v>
      </c>
      <c r="AB40" s="92">
        <v>0</v>
      </c>
      <c r="AC40" s="92">
        <v>0</v>
      </c>
      <c r="AD40" s="92">
        <v>0</v>
      </c>
      <c r="AE40" s="92">
        <v>851</v>
      </c>
      <c r="AF40" s="92">
        <v>4.68</v>
      </c>
      <c r="AG40" s="92">
        <v>118</v>
      </c>
      <c r="AH40" s="92">
        <v>0.41</v>
      </c>
      <c r="AI40" s="92">
        <v>0</v>
      </c>
      <c r="AJ40" s="92">
        <v>0</v>
      </c>
      <c r="AK40" s="92">
        <v>0</v>
      </c>
      <c r="AL40" s="92">
        <v>0</v>
      </c>
      <c r="AM40" s="92">
        <f t="shared" si="2"/>
        <v>1072</v>
      </c>
      <c r="AN40" s="92">
        <f t="shared" si="2"/>
        <v>51.469999999999992</v>
      </c>
      <c r="AO40" s="92">
        <v>9371</v>
      </c>
      <c r="AP40" s="92">
        <v>19.88</v>
      </c>
      <c r="AQ40" s="92">
        <v>0</v>
      </c>
      <c r="AR40" s="92">
        <v>0</v>
      </c>
      <c r="AS40" s="92">
        <v>0</v>
      </c>
      <c r="AT40" s="92">
        <v>0</v>
      </c>
      <c r="AU40" s="92">
        <v>48</v>
      </c>
      <c r="AV40" s="92">
        <v>33.51</v>
      </c>
      <c r="AW40" s="92">
        <v>579</v>
      </c>
      <c r="AX40" s="92">
        <v>11.57</v>
      </c>
      <c r="AY40" s="92">
        <v>22654</v>
      </c>
      <c r="AZ40" s="92">
        <v>160.68</v>
      </c>
      <c r="BA40" s="92">
        <f t="shared" si="3"/>
        <v>23281</v>
      </c>
      <c r="BB40" s="92">
        <f t="shared" si="3"/>
        <v>205.76</v>
      </c>
      <c r="BC40" s="92">
        <f t="shared" si="4"/>
        <v>24353</v>
      </c>
      <c r="BD40" s="92">
        <f t="shared" si="4"/>
        <v>257.22999999999996</v>
      </c>
      <c r="BE40" s="46">
        <v>103</v>
      </c>
    </row>
    <row r="41" spans="1:57" ht="25.5" customHeight="1">
      <c r="A41" s="92">
        <v>34</v>
      </c>
      <c r="B41" s="92" t="s">
        <v>44</v>
      </c>
      <c r="C41" s="92">
        <v>0</v>
      </c>
      <c r="D41" s="92">
        <v>0</v>
      </c>
      <c r="E41" s="92">
        <v>0</v>
      </c>
      <c r="F41" s="92">
        <v>0</v>
      </c>
      <c r="G41" s="92">
        <v>0</v>
      </c>
      <c r="H41" s="92">
        <v>0</v>
      </c>
      <c r="I41" s="92">
        <v>0</v>
      </c>
      <c r="J41" s="92">
        <v>0</v>
      </c>
      <c r="K41" s="92">
        <v>0</v>
      </c>
      <c r="L41" s="92">
        <v>0</v>
      </c>
      <c r="M41" s="92">
        <f t="shared" si="0"/>
        <v>0</v>
      </c>
      <c r="N41" s="92">
        <f t="shared" si="0"/>
        <v>0</v>
      </c>
      <c r="O41" s="92">
        <v>0</v>
      </c>
      <c r="P41" s="92">
        <v>0</v>
      </c>
      <c r="Q41" s="92">
        <v>0</v>
      </c>
      <c r="R41" s="92">
        <v>0</v>
      </c>
      <c r="S41" s="92">
        <v>0</v>
      </c>
      <c r="T41" s="92">
        <v>0</v>
      </c>
      <c r="U41" s="92">
        <v>0</v>
      </c>
      <c r="V41" s="92">
        <v>0</v>
      </c>
      <c r="W41" s="92">
        <v>0</v>
      </c>
      <c r="X41" s="92">
        <v>0</v>
      </c>
      <c r="Y41" s="92">
        <f t="shared" si="1"/>
        <v>0</v>
      </c>
      <c r="Z41" s="92">
        <f t="shared" si="1"/>
        <v>0</v>
      </c>
      <c r="AA41" s="92">
        <v>0</v>
      </c>
      <c r="AB41" s="92">
        <v>0</v>
      </c>
      <c r="AC41" s="92">
        <v>0</v>
      </c>
      <c r="AD41" s="92">
        <v>0</v>
      </c>
      <c r="AE41" s="92">
        <v>0</v>
      </c>
      <c r="AF41" s="92">
        <v>0</v>
      </c>
      <c r="AG41" s="92">
        <v>0</v>
      </c>
      <c r="AH41" s="92">
        <v>0</v>
      </c>
      <c r="AI41" s="92">
        <v>0</v>
      </c>
      <c r="AJ41" s="92">
        <v>0</v>
      </c>
      <c r="AK41" s="92">
        <v>0</v>
      </c>
      <c r="AL41" s="92">
        <v>0</v>
      </c>
      <c r="AM41" s="92">
        <f t="shared" si="2"/>
        <v>0</v>
      </c>
      <c r="AN41" s="92">
        <f t="shared" si="2"/>
        <v>0</v>
      </c>
      <c r="AO41" s="92">
        <v>0</v>
      </c>
      <c r="AP41" s="92">
        <v>0</v>
      </c>
      <c r="AQ41" s="92">
        <v>0</v>
      </c>
      <c r="AR41" s="92">
        <v>0</v>
      </c>
      <c r="AS41" s="92">
        <v>0</v>
      </c>
      <c r="AT41" s="92">
        <v>0</v>
      </c>
      <c r="AU41" s="92">
        <v>0</v>
      </c>
      <c r="AV41" s="92">
        <v>0</v>
      </c>
      <c r="AW41" s="92">
        <v>0</v>
      </c>
      <c r="AX41" s="92">
        <v>0</v>
      </c>
      <c r="AY41" s="92">
        <v>0</v>
      </c>
      <c r="AZ41" s="92">
        <v>0</v>
      </c>
      <c r="BA41" s="92">
        <f t="shared" si="3"/>
        <v>0</v>
      </c>
      <c r="BB41" s="92">
        <f t="shared" si="3"/>
        <v>0</v>
      </c>
      <c r="BC41" s="92">
        <f t="shared" si="4"/>
        <v>0</v>
      </c>
      <c r="BD41" s="92">
        <f t="shared" si="4"/>
        <v>0</v>
      </c>
      <c r="BE41" s="46">
        <v>0</v>
      </c>
    </row>
    <row r="42" spans="1:57" ht="25.5" customHeight="1">
      <c r="A42" s="92">
        <v>35</v>
      </c>
      <c r="B42" s="92" t="s">
        <v>45</v>
      </c>
      <c r="C42" s="92">
        <v>36000</v>
      </c>
      <c r="D42" s="92">
        <v>512.74</v>
      </c>
      <c r="E42" s="92">
        <v>117233</v>
      </c>
      <c r="F42" s="92">
        <v>2351.15</v>
      </c>
      <c r="G42" s="92">
        <v>12997</v>
      </c>
      <c r="H42" s="92">
        <v>131.51</v>
      </c>
      <c r="I42" s="92">
        <v>249</v>
      </c>
      <c r="J42" s="92">
        <v>32.020000000000003</v>
      </c>
      <c r="K42" s="92">
        <v>1795</v>
      </c>
      <c r="L42" s="92">
        <v>55.35</v>
      </c>
      <c r="M42" s="92">
        <f t="shared" si="0"/>
        <v>155277</v>
      </c>
      <c r="N42" s="92">
        <f t="shared" si="0"/>
        <v>2951.26</v>
      </c>
      <c r="O42" s="92">
        <v>79365</v>
      </c>
      <c r="P42" s="92">
        <v>644.84</v>
      </c>
      <c r="Q42" s="92">
        <v>10</v>
      </c>
      <c r="R42" s="92">
        <v>24.17</v>
      </c>
      <c r="S42" s="92">
        <v>0</v>
      </c>
      <c r="T42" s="92">
        <v>0</v>
      </c>
      <c r="U42" s="92">
        <v>0</v>
      </c>
      <c r="V42" s="92">
        <v>0</v>
      </c>
      <c r="W42" s="92">
        <v>0</v>
      </c>
      <c r="X42" s="92">
        <v>0</v>
      </c>
      <c r="Y42" s="92">
        <f t="shared" si="1"/>
        <v>79375</v>
      </c>
      <c r="Z42" s="92">
        <f t="shared" si="1"/>
        <v>669.01</v>
      </c>
      <c r="AA42" s="92">
        <v>0</v>
      </c>
      <c r="AB42" s="92">
        <v>0</v>
      </c>
      <c r="AC42" s="92">
        <v>4969</v>
      </c>
      <c r="AD42" s="92">
        <v>125.48</v>
      </c>
      <c r="AE42" s="92">
        <v>2265</v>
      </c>
      <c r="AF42" s="92">
        <v>109.01</v>
      </c>
      <c r="AG42" s="92">
        <v>0</v>
      </c>
      <c r="AH42" s="92">
        <v>0</v>
      </c>
      <c r="AI42" s="92">
        <v>1630</v>
      </c>
      <c r="AJ42" s="92">
        <v>4.8099999999999996</v>
      </c>
      <c r="AK42" s="92">
        <v>30</v>
      </c>
      <c r="AL42" s="92">
        <v>0.04</v>
      </c>
      <c r="AM42" s="92">
        <f t="shared" si="2"/>
        <v>243546</v>
      </c>
      <c r="AN42" s="92">
        <f t="shared" si="2"/>
        <v>3859.6100000000006</v>
      </c>
      <c r="AO42" s="92">
        <v>226328</v>
      </c>
      <c r="AP42" s="92">
        <v>2766.15</v>
      </c>
      <c r="AQ42" s="92">
        <v>0</v>
      </c>
      <c r="AR42" s="92">
        <v>0</v>
      </c>
      <c r="AS42" s="92">
        <v>10</v>
      </c>
      <c r="AT42" s="92">
        <v>2.0499999999999998</v>
      </c>
      <c r="AU42" s="92">
        <v>38</v>
      </c>
      <c r="AV42" s="92">
        <v>8.3800000000000008</v>
      </c>
      <c r="AW42" s="92">
        <v>3582</v>
      </c>
      <c r="AX42" s="92">
        <v>49.83</v>
      </c>
      <c r="AY42" s="92">
        <v>2675</v>
      </c>
      <c r="AZ42" s="92">
        <v>100.01</v>
      </c>
      <c r="BA42" s="92">
        <f t="shared" si="3"/>
        <v>6305</v>
      </c>
      <c r="BB42" s="92">
        <f t="shared" si="3"/>
        <v>160.27000000000001</v>
      </c>
      <c r="BC42" s="92">
        <f t="shared" si="4"/>
        <v>249851</v>
      </c>
      <c r="BD42" s="92">
        <f t="shared" si="4"/>
        <v>4019.8800000000006</v>
      </c>
      <c r="BE42" s="46">
        <v>79375</v>
      </c>
    </row>
    <row r="43" spans="1:57" ht="25.5" customHeight="1">
      <c r="A43" s="92">
        <v>36</v>
      </c>
      <c r="B43" s="92" t="s">
        <v>46</v>
      </c>
      <c r="C43" s="92">
        <v>30387</v>
      </c>
      <c r="D43" s="92">
        <v>551.45000000000005</v>
      </c>
      <c r="E43" s="92">
        <v>26475</v>
      </c>
      <c r="F43" s="92">
        <v>431.23</v>
      </c>
      <c r="G43" s="92">
        <v>23626</v>
      </c>
      <c r="H43" s="92">
        <v>384.89</v>
      </c>
      <c r="I43" s="92">
        <v>7878</v>
      </c>
      <c r="J43" s="92">
        <v>219.89</v>
      </c>
      <c r="K43" s="92">
        <v>55</v>
      </c>
      <c r="L43" s="92">
        <v>2.44</v>
      </c>
      <c r="M43" s="92">
        <f t="shared" si="0"/>
        <v>64795</v>
      </c>
      <c r="N43" s="92">
        <f t="shared" si="0"/>
        <v>1205.0100000000002</v>
      </c>
      <c r="O43" s="92">
        <v>27778</v>
      </c>
      <c r="P43" s="92">
        <v>231.69</v>
      </c>
      <c r="Q43" s="92">
        <v>1242</v>
      </c>
      <c r="R43" s="92">
        <v>37.81</v>
      </c>
      <c r="S43" s="92">
        <v>0</v>
      </c>
      <c r="T43" s="92">
        <v>0</v>
      </c>
      <c r="U43" s="92">
        <v>0</v>
      </c>
      <c r="V43" s="92">
        <v>0</v>
      </c>
      <c r="W43" s="92">
        <v>0</v>
      </c>
      <c r="X43" s="92">
        <v>0</v>
      </c>
      <c r="Y43" s="92">
        <f t="shared" si="1"/>
        <v>29020</v>
      </c>
      <c r="Z43" s="92">
        <f t="shared" si="1"/>
        <v>269.5</v>
      </c>
      <c r="AA43" s="92">
        <v>0</v>
      </c>
      <c r="AB43" s="92">
        <v>0</v>
      </c>
      <c r="AC43" s="92">
        <v>1288</v>
      </c>
      <c r="AD43" s="92">
        <v>23.41</v>
      </c>
      <c r="AE43" s="92">
        <v>1309</v>
      </c>
      <c r="AF43" s="92">
        <v>39.28</v>
      </c>
      <c r="AG43" s="92">
        <v>0</v>
      </c>
      <c r="AH43" s="92">
        <v>0</v>
      </c>
      <c r="AI43" s="92">
        <v>1573</v>
      </c>
      <c r="AJ43" s="92">
        <v>2.87</v>
      </c>
      <c r="AK43" s="92">
        <v>3370</v>
      </c>
      <c r="AL43" s="92">
        <v>41.11</v>
      </c>
      <c r="AM43" s="92">
        <f t="shared" si="2"/>
        <v>101355</v>
      </c>
      <c r="AN43" s="92">
        <f t="shared" si="2"/>
        <v>1581.18</v>
      </c>
      <c r="AO43" s="92">
        <v>34041</v>
      </c>
      <c r="AP43" s="92">
        <v>520.59</v>
      </c>
      <c r="AQ43" s="92">
        <v>0</v>
      </c>
      <c r="AR43" s="92">
        <v>0</v>
      </c>
      <c r="AS43" s="92">
        <v>0</v>
      </c>
      <c r="AT43" s="92">
        <v>0</v>
      </c>
      <c r="AU43" s="92">
        <v>0</v>
      </c>
      <c r="AV43" s="92">
        <v>0</v>
      </c>
      <c r="AW43" s="92">
        <v>1139</v>
      </c>
      <c r="AX43" s="92">
        <v>9.9700000000000006</v>
      </c>
      <c r="AY43" s="92">
        <v>1640</v>
      </c>
      <c r="AZ43" s="92">
        <v>25.94</v>
      </c>
      <c r="BA43" s="92">
        <f t="shared" si="3"/>
        <v>2779</v>
      </c>
      <c r="BB43" s="92">
        <f t="shared" si="3"/>
        <v>35.910000000000004</v>
      </c>
      <c r="BC43" s="92">
        <f t="shared" si="4"/>
        <v>104134</v>
      </c>
      <c r="BD43" s="92">
        <f t="shared" si="4"/>
        <v>1617.0900000000001</v>
      </c>
      <c r="BE43" s="46">
        <v>29020</v>
      </c>
    </row>
    <row r="44" spans="1:57" ht="25.5" customHeight="1">
      <c r="A44" s="92">
        <v>37</v>
      </c>
      <c r="B44" s="92" t="s">
        <v>47</v>
      </c>
      <c r="C44" s="92">
        <v>0</v>
      </c>
      <c r="D44" s="92">
        <v>0</v>
      </c>
      <c r="E44" s="92">
        <v>0</v>
      </c>
      <c r="F44" s="92">
        <v>0</v>
      </c>
      <c r="G44" s="92">
        <v>0</v>
      </c>
      <c r="H44" s="92">
        <v>0</v>
      </c>
      <c r="I44" s="92">
        <v>0</v>
      </c>
      <c r="J44" s="92">
        <v>0</v>
      </c>
      <c r="K44" s="92">
        <v>0</v>
      </c>
      <c r="L44" s="92">
        <v>0</v>
      </c>
      <c r="M44" s="92">
        <f t="shared" si="0"/>
        <v>0</v>
      </c>
      <c r="N44" s="92">
        <f t="shared" si="0"/>
        <v>0</v>
      </c>
      <c r="O44" s="92">
        <v>0</v>
      </c>
      <c r="P44" s="92">
        <v>0</v>
      </c>
      <c r="Q44" s="92">
        <v>0</v>
      </c>
      <c r="R44" s="92">
        <v>0</v>
      </c>
      <c r="S44" s="92">
        <v>0</v>
      </c>
      <c r="T44" s="92">
        <v>0</v>
      </c>
      <c r="U44" s="92">
        <v>0</v>
      </c>
      <c r="V44" s="92">
        <v>0</v>
      </c>
      <c r="W44" s="92">
        <v>0</v>
      </c>
      <c r="X44" s="92">
        <v>0</v>
      </c>
      <c r="Y44" s="92">
        <f t="shared" si="1"/>
        <v>0</v>
      </c>
      <c r="Z44" s="92">
        <f t="shared" si="1"/>
        <v>0</v>
      </c>
      <c r="AA44" s="92">
        <v>0</v>
      </c>
      <c r="AB44" s="92">
        <v>0</v>
      </c>
      <c r="AC44" s="92">
        <v>0</v>
      </c>
      <c r="AD44" s="92">
        <v>0</v>
      </c>
      <c r="AE44" s="92">
        <v>0</v>
      </c>
      <c r="AF44" s="92">
        <v>0</v>
      </c>
      <c r="AG44" s="92">
        <v>0</v>
      </c>
      <c r="AH44" s="92">
        <v>0</v>
      </c>
      <c r="AI44" s="92">
        <v>0</v>
      </c>
      <c r="AJ44" s="92">
        <v>0</v>
      </c>
      <c r="AK44" s="92">
        <v>0</v>
      </c>
      <c r="AL44" s="92">
        <v>0</v>
      </c>
      <c r="AM44" s="92">
        <f t="shared" si="2"/>
        <v>0</v>
      </c>
      <c r="AN44" s="92">
        <f t="shared" si="2"/>
        <v>0</v>
      </c>
      <c r="AO44" s="92">
        <v>0</v>
      </c>
      <c r="AP44" s="92">
        <v>0</v>
      </c>
      <c r="AQ44" s="92">
        <v>0</v>
      </c>
      <c r="AR44" s="92">
        <v>0</v>
      </c>
      <c r="AS44" s="92">
        <v>0</v>
      </c>
      <c r="AT44" s="92">
        <v>0</v>
      </c>
      <c r="AU44" s="92">
        <v>0</v>
      </c>
      <c r="AV44" s="92">
        <v>0</v>
      </c>
      <c r="AW44" s="92">
        <v>0</v>
      </c>
      <c r="AX44" s="92">
        <v>0</v>
      </c>
      <c r="AY44" s="92">
        <v>0</v>
      </c>
      <c r="AZ44" s="92">
        <v>0</v>
      </c>
      <c r="BA44" s="92">
        <f t="shared" si="3"/>
        <v>0</v>
      </c>
      <c r="BB44" s="92">
        <f t="shared" si="3"/>
        <v>0</v>
      </c>
      <c r="BC44" s="92">
        <f t="shared" si="4"/>
        <v>0</v>
      </c>
      <c r="BD44" s="92">
        <f t="shared" si="4"/>
        <v>0</v>
      </c>
      <c r="BE44" s="46">
        <v>0</v>
      </c>
    </row>
    <row r="45" spans="1:57" ht="25.5" customHeight="1">
      <c r="A45" s="92">
        <v>38</v>
      </c>
      <c r="B45" s="92" t="s">
        <v>48</v>
      </c>
      <c r="C45" s="92">
        <v>5972</v>
      </c>
      <c r="D45" s="92">
        <v>105.61</v>
      </c>
      <c r="E45" s="92">
        <v>1165</v>
      </c>
      <c r="F45" s="92">
        <v>34.93</v>
      </c>
      <c r="G45" s="92">
        <v>699</v>
      </c>
      <c r="H45" s="92">
        <v>69.03</v>
      </c>
      <c r="I45" s="92">
        <v>130</v>
      </c>
      <c r="J45" s="92">
        <v>6</v>
      </c>
      <c r="K45" s="92">
        <v>0</v>
      </c>
      <c r="L45" s="92">
        <v>0</v>
      </c>
      <c r="M45" s="92">
        <f t="shared" si="0"/>
        <v>7267</v>
      </c>
      <c r="N45" s="92">
        <f t="shared" si="0"/>
        <v>146.54</v>
      </c>
      <c r="O45" s="92">
        <v>1307</v>
      </c>
      <c r="P45" s="92">
        <v>7</v>
      </c>
      <c r="Q45" s="92">
        <v>72</v>
      </c>
      <c r="R45" s="92">
        <v>2.56</v>
      </c>
      <c r="S45" s="92">
        <v>84</v>
      </c>
      <c r="T45" s="92">
        <v>111.94</v>
      </c>
      <c r="U45" s="92">
        <v>0</v>
      </c>
      <c r="V45" s="92">
        <v>0</v>
      </c>
      <c r="W45" s="92">
        <v>159</v>
      </c>
      <c r="X45" s="92">
        <v>23.53</v>
      </c>
      <c r="Y45" s="92">
        <f t="shared" si="1"/>
        <v>1622</v>
      </c>
      <c r="Z45" s="92">
        <f t="shared" si="1"/>
        <v>145.03</v>
      </c>
      <c r="AA45" s="92">
        <v>0</v>
      </c>
      <c r="AB45" s="92">
        <v>0</v>
      </c>
      <c r="AC45" s="92">
        <v>49</v>
      </c>
      <c r="AD45" s="92">
        <v>1.1399999999999999</v>
      </c>
      <c r="AE45" s="92">
        <v>762</v>
      </c>
      <c r="AF45" s="92">
        <v>67.540000000000006</v>
      </c>
      <c r="AG45" s="92">
        <v>1</v>
      </c>
      <c r="AH45" s="92">
        <v>4.37</v>
      </c>
      <c r="AI45" s="92">
        <v>9</v>
      </c>
      <c r="AJ45" s="92">
        <v>0.08</v>
      </c>
      <c r="AK45" s="92">
        <v>13704</v>
      </c>
      <c r="AL45" s="92">
        <v>411.38</v>
      </c>
      <c r="AM45" s="92">
        <f t="shared" si="2"/>
        <v>23414</v>
      </c>
      <c r="AN45" s="92">
        <f t="shared" si="2"/>
        <v>776.07999999999993</v>
      </c>
      <c r="AO45" s="92">
        <v>1870</v>
      </c>
      <c r="AP45" s="92">
        <v>12.26</v>
      </c>
      <c r="AQ45" s="92">
        <v>0</v>
      </c>
      <c r="AR45" s="92">
        <v>0</v>
      </c>
      <c r="AS45" s="92">
        <v>7</v>
      </c>
      <c r="AT45" s="92">
        <v>0.75</v>
      </c>
      <c r="AU45" s="92">
        <v>559</v>
      </c>
      <c r="AV45" s="92">
        <v>124.92</v>
      </c>
      <c r="AW45" s="92">
        <v>8247</v>
      </c>
      <c r="AX45" s="92">
        <v>86.71</v>
      </c>
      <c r="AY45" s="92">
        <v>7656</v>
      </c>
      <c r="AZ45" s="92">
        <v>1021.94</v>
      </c>
      <c r="BA45" s="92">
        <f t="shared" si="3"/>
        <v>16469</v>
      </c>
      <c r="BB45" s="92">
        <f t="shared" si="3"/>
        <v>1234.3200000000002</v>
      </c>
      <c r="BC45" s="92">
        <f t="shared" si="4"/>
        <v>39883</v>
      </c>
      <c r="BD45" s="92">
        <f t="shared" si="4"/>
        <v>2010.4</v>
      </c>
      <c r="BE45" s="46">
        <v>1622</v>
      </c>
    </row>
    <row r="46" spans="1:57" ht="25.5" customHeight="1">
      <c r="A46" s="92">
        <v>39</v>
      </c>
      <c r="B46" s="92" t="s">
        <v>49</v>
      </c>
      <c r="C46" s="92">
        <v>0</v>
      </c>
      <c r="D46" s="92">
        <v>0</v>
      </c>
      <c r="E46" s="92">
        <v>0</v>
      </c>
      <c r="F46" s="92">
        <v>0</v>
      </c>
      <c r="G46" s="92">
        <v>0</v>
      </c>
      <c r="H46" s="92">
        <v>0</v>
      </c>
      <c r="I46" s="92">
        <v>0</v>
      </c>
      <c r="J46" s="92">
        <v>0</v>
      </c>
      <c r="K46" s="92">
        <v>0</v>
      </c>
      <c r="L46" s="92">
        <v>0</v>
      </c>
      <c r="M46" s="92">
        <f t="shared" si="0"/>
        <v>0</v>
      </c>
      <c r="N46" s="92">
        <f t="shared" si="0"/>
        <v>0</v>
      </c>
      <c r="O46" s="92">
        <v>73</v>
      </c>
      <c r="P46" s="92">
        <v>9.9499999999999993</v>
      </c>
      <c r="Q46" s="92">
        <v>221</v>
      </c>
      <c r="R46" s="92">
        <v>141.38999999999999</v>
      </c>
      <c r="S46" s="92">
        <v>11</v>
      </c>
      <c r="T46" s="92">
        <v>30.34</v>
      </c>
      <c r="U46" s="92">
        <v>0</v>
      </c>
      <c r="V46" s="92">
        <v>0</v>
      </c>
      <c r="W46" s="92">
        <v>10</v>
      </c>
      <c r="X46" s="92">
        <v>6.74</v>
      </c>
      <c r="Y46" s="92">
        <f t="shared" si="1"/>
        <v>315</v>
      </c>
      <c r="Z46" s="92">
        <f t="shared" si="1"/>
        <v>188.42</v>
      </c>
      <c r="AA46" s="92">
        <v>0</v>
      </c>
      <c r="AB46" s="92">
        <v>0</v>
      </c>
      <c r="AC46" s="92">
        <v>0</v>
      </c>
      <c r="AD46" s="92">
        <v>0</v>
      </c>
      <c r="AE46" s="92">
        <v>0</v>
      </c>
      <c r="AF46" s="92">
        <v>0</v>
      </c>
      <c r="AG46" s="92">
        <v>0</v>
      </c>
      <c r="AH46" s="92">
        <v>0</v>
      </c>
      <c r="AI46" s="92">
        <v>0</v>
      </c>
      <c r="AJ46" s="92">
        <v>0</v>
      </c>
      <c r="AK46" s="92">
        <v>0</v>
      </c>
      <c r="AL46" s="92">
        <v>0</v>
      </c>
      <c r="AM46" s="92">
        <f t="shared" si="2"/>
        <v>315</v>
      </c>
      <c r="AN46" s="92">
        <f t="shared" si="2"/>
        <v>188.42</v>
      </c>
      <c r="AO46" s="92">
        <v>0</v>
      </c>
      <c r="AP46" s="92">
        <v>0</v>
      </c>
      <c r="AQ46" s="92">
        <v>0</v>
      </c>
      <c r="AR46" s="92">
        <v>0</v>
      </c>
      <c r="AS46" s="92">
        <v>0</v>
      </c>
      <c r="AT46" s="92">
        <v>0</v>
      </c>
      <c r="AU46" s="92">
        <v>0</v>
      </c>
      <c r="AV46" s="92">
        <v>0</v>
      </c>
      <c r="AW46" s="92">
        <v>0</v>
      </c>
      <c r="AX46" s="92">
        <v>0</v>
      </c>
      <c r="AY46" s="92">
        <v>0</v>
      </c>
      <c r="AZ46" s="92">
        <v>0</v>
      </c>
      <c r="BA46" s="92">
        <f t="shared" si="3"/>
        <v>0</v>
      </c>
      <c r="BB46" s="92">
        <f t="shared" si="3"/>
        <v>0</v>
      </c>
      <c r="BC46" s="92">
        <f t="shared" si="4"/>
        <v>315</v>
      </c>
      <c r="BD46" s="92">
        <f t="shared" si="4"/>
        <v>188.42</v>
      </c>
      <c r="BE46" s="46">
        <v>315</v>
      </c>
    </row>
    <row r="47" spans="1:57" ht="25.5" customHeight="1">
      <c r="A47" s="92">
        <v>40</v>
      </c>
      <c r="B47" s="92" t="s">
        <v>50</v>
      </c>
      <c r="C47" s="92">
        <v>0</v>
      </c>
      <c r="D47" s="92">
        <v>0</v>
      </c>
      <c r="E47" s="92">
        <v>0</v>
      </c>
      <c r="F47" s="92">
        <v>0</v>
      </c>
      <c r="G47" s="92">
        <v>0</v>
      </c>
      <c r="H47" s="92">
        <v>0</v>
      </c>
      <c r="I47" s="92">
        <v>2</v>
      </c>
      <c r="J47" s="92">
        <v>0</v>
      </c>
      <c r="K47" s="92">
        <v>2</v>
      </c>
      <c r="L47" s="92">
        <v>0</v>
      </c>
      <c r="M47" s="92">
        <f t="shared" si="0"/>
        <v>4</v>
      </c>
      <c r="N47" s="92">
        <f t="shared" si="0"/>
        <v>0</v>
      </c>
      <c r="O47" s="92">
        <v>814</v>
      </c>
      <c r="P47" s="92">
        <v>0.45</v>
      </c>
      <c r="Q47" s="92">
        <v>0</v>
      </c>
      <c r="R47" s="92">
        <v>0</v>
      </c>
      <c r="S47" s="92">
        <v>0</v>
      </c>
      <c r="T47" s="92">
        <v>0</v>
      </c>
      <c r="U47" s="92">
        <v>0</v>
      </c>
      <c r="V47" s="92">
        <v>0</v>
      </c>
      <c r="W47" s="92">
        <v>0</v>
      </c>
      <c r="X47" s="92">
        <v>0</v>
      </c>
      <c r="Y47" s="92">
        <f t="shared" si="1"/>
        <v>814</v>
      </c>
      <c r="Z47" s="92">
        <f t="shared" si="1"/>
        <v>0.45</v>
      </c>
      <c r="AA47" s="92">
        <v>0</v>
      </c>
      <c r="AB47" s="92">
        <v>0</v>
      </c>
      <c r="AC47" s="92">
        <v>0</v>
      </c>
      <c r="AD47" s="92">
        <v>0</v>
      </c>
      <c r="AE47" s="92">
        <v>0</v>
      </c>
      <c r="AF47" s="92">
        <v>0</v>
      </c>
      <c r="AG47" s="92">
        <v>0</v>
      </c>
      <c r="AH47" s="92">
        <v>0</v>
      </c>
      <c r="AI47" s="92">
        <v>0</v>
      </c>
      <c r="AJ47" s="92">
        <v>0</v>
      </c>
      <c r="AK47" s="92">
        <v>32</v>
      </c>
      <c r="AL47" s="92">
        <v>0</v>
      </c>
      <c r="AM47" s="92">
        <f t="shared" si="2"/>
        <v>850</v>
      </c>
      <c r="AN47" s="92">
        <f t="shared" si="2"/>
        <v>0.45</v>
      </c>
      <c r="AO47" s="92">
        <v>47568</v>
      </c>
      <c r="AP47" s="92">
        <v>8.31</v>
      </c>
      <c r="AQ47" s="92">
        <v>0</v>
      </c>
      <c r="AR47" s="92">
        <v>0</v>
      </c>
      <c r="AS47" s="92">
        <v>0</v>
      </c>
      <c r="AT47" s="92">
        <v>0</v>
      </c>
      <c r="AU47" s="92">
        <v>0</v>
      </c>
      <c r="AV47" s="92">
        <v>0</v>
      </c>
      <c r="AW47" s="92">
        <v>0</v>
      </c>
      <c r="AX47" s="92">
        <v>0</v>
      </c>
      <c r="AY47" s="92">
        <v>17</v>
      </c>
      <c r="AZ47" s="92">
        <v>0.23</v>
      </c>
      <c r="BA47" s="92">
        <f t="shared" si="3"/>
        <v>17</v>
      </c>
      <c r="BB47" s="92">
        <f t="shared" si="3"/>
        <v>0.23</v>
      </c>
      <c r="BC47" s="92">
        <f t="shared" si="4"/>
        <v>867</v>
      </c>
      <c r="BD47" s="92">
        <f t="shared" si="4"/>
        <v>0.68</v>
      </c>
      <c r="BE47" s="46">
        <v>814</v>
      </c>
    </row>
    <row r="48" spans="1:57" ht="25.5" customHeight="1">
      <c r="A48" s="92">
        <v>41</v>
      </c>
      <c r="B48" s="92" t="s">
        <v>51</v>
      </c>
      <c r="C48" s="92">
        <v>0</v>
      </c>
      <c r="D48" s="92">
        <v>0</v>
      </c>
      <c r="E48" s="92">
        <v>39576</v>
      </c>
      <c r="F48" s="92">
        <v>39.049999999999997</v>
      </c>
      <c r="G48" s="92">
        <v>38696</v>
      </c>
      <c r="H48" s="92">
        <v>38.299999999999997</v>
      </c>
      <c r="I48" s="92">
        <v>0</v>
      </c>
      <c r="J48" s="92">
        <v>0</v>
      </c>
      <c r="K48" s="92">
        <v>0</v>
      </c>
      <c r="L48" s="92">
        <v>0</v>
      </c>
      <c r="M48" s="92">
        <f t="shared" si="0"/>
        <v>39576</v>
      </c>
      <c r="N48" s="92">
        <f t="shared" si="0"/>
        <v>39.049999999999997</v>
      </c>
      <c r="O48" s="92">
        <v>5</v>
      </c>
      <c r="P48" s="92">
        <v>0.03</v>
      </c>
      <c r="Q48" s="92">
        <v>0</v>
      </c>
      <c r="R48" s="92">
        <v>0</v>
      </c>
      <c r="S48" s="92">
        <v>0</v>
      </c>
      <c r="T48" s="92">
        <v>0</v>
      </c>
      <c r="U48" s="92">
        <v>0</v>
      </c>
      <c r="V48" s="92">
        <v>0</v>
      </c>
      <c r="W48" s="92">
        <v>0</v>
      </c>
      <c r="X48" s="92">
        <v>0</v>
      </c>
      <c r="Y48" s="92">
        <f t="shared" si="1"/>
        <v>5</v>
      </c>
      <c r="Z48" s="92">
        <f t="shared" si="1"/>
        <v>0.03</v>
      </c>
      <c r="AA48" s="92">
        <v>0</v>
      </c>
      <c r="AB48" s="92">
        <v>0</v>
      </c>
      <c r="AC48" s="92">
        <v>0</v>
      </c>
      <c r="AD48" s="92">
        <v>0</v>
      </c>
      <c r="AE48" s="92">
        <v>2490</v>
      </c>
      <c r="AF48" s="92">
        <v>7.59</v>
      </c>
      <c r="AG48" s="92">
        <v>0</v>
      </c>
      <c r="AH48" s="92">
        <v>0</v>
      </c>
      <c r="AI48" s="92">
        <v>0</v>
      </c>
      <c r="AJ48" s="92">
        <v>0</v>
      </c>
      <c r="AK48" s="92">
        <v>32772</v>
      </c>
      <c r="AL48" s="92">
        <v>40.5</v>
      </c>
      <c r="AM48" s="92">
        <f t="shared" si="2"/>
        <v>74843</v>
      </c>
      <c r="AN48" s="92">
        <f t="shared" si="2"/>
        <v>87.17</v>
      </c>
      <c r="AO48" s="92">
        <v>73137</v>
      </c>
      <c r="AP48" s="92">
        <v>121.87</v>
      </c>
      <c r="AQ48" s="92">
        <v>0</v>
      </c>
      <c r="AR48" s="92">
        <v>0</v>
      </c>
      <c r="AS48" s="92">
        <v>0</v>
      </c>
      <c r="AT48" s="92">
        <v>0</v>
      </c>
      <c r="AU48" s="92">
        <v>118</v>
      </c>
      <c r="AV48" s="92">
        <v>0.15</v>
      </c>
      <c r="AW48" s="92">
        <v>0</v>
      </c>
      <c r="AX48" s="92">
        <v>0</v>
      </c>
      <c r="AY48" s="92">
        <v>9209</v>
      </c>
      <c r="AZ48" s="92">
        <v>14.86</v>
      </c>
      <c r="BA48" s="92">
        <f t="shared" si="3"/>
        <v>9327</v>
      </c>
      <c r="BB48" s="92">
        <f t="shared" si="3"/>
        <v>15.01</v>
      </c>
      <c r="BC48" s="92">
        <f t="shared" si="4"/>
        <v>84170</v>
      </c>
      <c r="BD48" s="92">
        <f t="shared" si="4"/>
        <v>102.18</v>
      </c>
      <c r="BE48" s="46">
        <v>5</v>
      </c>
    </row>
    <row r="49" spans="1:57" ht="25.5" customHeight="1">
      <c r="A49" s="92">
        <v>42</v>
      </c>
      <c r="B49" s="92" t="s">
        <v>52</v>
      </c>
      <c r="C49" s="92">
        <v>6626</v>
      </c>
      <c r="D49" s="92">
        <v>9.6999999999999993</v>
      </c>
      <c r="E49" s="92">
        <v>0</v>
      </c>
      <c r="F49" s="92">
        <v>0</v>
      </c>
      <c r="G49" s="92">
        <v>6383</v>
      </c>
      <c r="H49" s="92">
        <v>9.4</v>
      </c>
      <c r="I49" s="92">
        <v>12</v>
      </c>
      <c r="J49" s="92">
        <v>0.02</v>
      </c>
      <c r="K49" s="92">
        <v>587</v>
      </c>
      <c r="L49" s="92">
        <v>1.05</v>
      </c>
      <c r="M49" s="92">
        <f t="shared" si="0"/>
        <v>7225</v>
      </c>
      <c r="N49" s="92">
        <f t="shared" si="0"/>
        <v>10.77</v>
      </c>
      <c r="O49" s="92">
        <v>131</v>
      </c>
      <c r="P49" s="92">
        <v>0.74</v>
      </c>
      <c r="Q49" s="92">
        <v>5</v>
      </c>
      <c r="R49" s="92">
        <v>0.22</v>
      </c>
      <c r="S49" s="92">
        <v>0</v>
      </c>
      <c r="T49" s="92">
        <v>0</v>
      </c>
      <c r="U49" s="92">
        <v>0</v>
      </c>
      <c r="V49" s="92">
        <v>0</v>
      </c>
      <c r="W49" s="92">
        <v>0</v>
      </c>
      <c r="X49" s="92">
        <v>0</v>
      </c>
      <c r="Y49" s="92">
        <f t="shared" si="1"/>
        <v>136</v>
      </c>
      <c r="Z49" s="92">
        <f t="shared" si="1"/>
        <v>0.96</v>
      </c>
      <c r="AA49" s="92">
        <v>0</v>
      </c>
      <c r="AB49" s="92">
        <v>0</v>
      </c>
      <c r="AC49" s="92">
        <v>0</v>
      </c>
      <c r="AD49" s="92">
        <v>0</v>
      </c>
      <c r="AE49" s="92">
        <v>0</v>
      </c>
      <c r="AF49" s="92">
        <v>0</v>
      </c>
      <c r="AG49" s="92">
        <v>0</v>
      </c>
      <c r="AH49" s="92">
        <v>0</v>
      </c>
      <c r="AI49" s="92">
        <v>0</v>
      </c>
      <c r="AJ49" s="92">
        <v>0</v>
      </c>
      <c r="AK49" s="92">
        <v>14766</v>
      </c>
      <c r="AL49" s="92">
        <v>24.3</v>
      </c>
      <c r="AM49" s="92">
        <f t="shared" si="2"/>
        <v>22127</v>
      </c>
      <c r="AN49" s="92">
        <f t="shared" si="2"/>
        <v>36.03</v>
      </c>
      <c r="AO49" s="92">
        <v>57189</v>
      </c>
      <c r="AP49" s="92">
        <v>102.69</v>
      </c>
      <c r="AQ49" s="92">
        <v>0</v>
      </c>
      <c r="AR49" s="92">
        <v>0</v>
      </c>
      <c r="AS49" s="92">
        <v>0</v>
      </c>
      <c r="AT49" s="92">
        <v>0</v>
      </c>
      <c r="AU49" s="92">
        <v>0</v>
      </c>
      <c r="AV49" s="92">
        <v>0</v>
      </c>
      <c r="AW49" s="92">
        <v>48</v>
      </c>
      <c r="AX49" s="92">
        <v>0.23</v>
      </c>
      <c r="AY49" s="92">
        <v>4650</v>
      </c>
      <c r="AZ49" s="92">
        <v>2.5299999999999998</v>
      </c>
      <c r="BA49" s="92">
        <f t="shared" si="3"/>
        <v>4698</v>
      </c>
      <c r="BB49" s="92">
        <f t="shared" si="3"/>
        <v>2.76</v>
      </c>
      <c r="BC49" s="92">
        <f t="shared" si="4"/>
        <v>26825</v>
      </c>
      <c r="BD49" s="92">
        <f t="shared" si="4"/>
        <v>38.79</v>
      </c>
      <c r="BE49" s="46">
        <v>136</v>
      </c>
    </row>
    <row r="50" spans="1:57" ht="25.5" customHeight="1">
      <c r="A50" s="92">
        <v>43</v>
      </c>
      <c r="B50" s="92" t="s">
        <v>53</v>
      </c>
      <c r="C50" s="92">
        <v>0</v>
      </c>
      <c r="D50" s="92">
        <v>0</v>
      </c>
      <c r="E50" s="92">
        <v>8197</v>
      </c>
      <c r="F50" s="92">
        <v>16.100000000000001</v>
      </c>
      <c r="G50" s="92">
        <v>8197</v>
      </c>
      <c r="H50" s="92">
        <v>16.100000000000001</v>
      </c>
      <c r="I50" s="92">
        <v>0</v>
      </c>
      <c r="J50" s="92">
        <v>0</v>
      </c>
      <c r="K50" s="92">
        <v>0</v>
      </c>
      <c r="L50" s="92">
        <v>0</v>
      </c>
      <c r="M50" s="92">
        <f t="shared" si="0"/>
        <v>8197</v>
      </c>
      <c r="N50" s="92">
        <f t="shared" si="0"/>
        <v>16.100000000000001</v>
      </c>
      <c r="O50" s="92">
        <v>1612</v>
      </c>
      <c r="P50" s="92">
        <v>2.86</v>
      </c>
      <c r="Q50" s="92">
        <v>0</v>
      </c>
      <c r="R50" s="92">
        <v>0</v>
      </c>
      <c r="S50" s="92">
        <v>0</v>
      </c>
      <c r="T50" s="92">
        <v>0</v>
      </c>
      <c r="U50" s="92">
        <v>0</v>
      </c>
      <c r="V50" s="92">
        <v>0</v>
      </c>
      <c r="W50" s="92">
        <v>0</v>
      </c>
      <c r="X50" s="92">
        <v>0</v>
      </c>
      <c r="Y50" s="92">
        <f t="shared" si="1"/>
        <v>1612</v>
      </c>
      <c r="Z50" s="92">
        <f t="shared" si="1"/>
        <v>2.86</v>
      </c>
      <c r="AA50" s="92">
        <v>0</v>
      </c>
      <c r="AB50" s="92">
        <v>0</v>
      </c>
      <c r="AC50" s="92">
        <v>9</v>
      </c>
      <c r="AD50" s="92">
        <v>0</v>
      </c>
      <c r="AE50" s="92">
        <v>21</v>
      </c>
      <c r="AF50" s="92">
        <v>0.02</v>
      </c>
      <c r="AG50" s="92">
        <v>0</v>
      </c>
      <c r="AH50" s="92">
        <v>0</v>
      </c>
      <c r="AI50" s="92">
        <v>0</v>
      </c>
      <c r="AJ50" s="92">
        <v>0</v>
      </c>
      <c r="AK50" s="92">
        <v>2357</v>
      </c>
      <c r="AL50" s="92">
        <v>4.62</v>
      </c>
      <c r="AM50" s="92">
        <f t="shared" si="2"/>
        <v>12196</v>
      </c>
      <c r="AN50" s="92">
        <f t="shared" si="2"/>
        <v>23.6</v>
      </c>
      <c r="AO50" s="92">
        <v>12196</v>
      </c>
      <c r="AP50" s="92">
        <v>23.59</v>
      </c>
      <c r="AQ50" s="92">
        <v>0</v>
      </c>
      <c r="AR50" s="92">
        <v>0</v>
      </c>
      <c r="AS50" s="92">
        <v>0</v>
      </c>
      <c r="AT50" s="92">
        <v>0</v>
      </c>
      <c r="AU50" s="92">
        <v>0</v>
      </c>
      <c r="AV50" s="92">
        <v>0</v>
      </c>
      <c r="AW50" s="92">
        <v>0</v>
      </c>
      <c r="AX50" s="92">
        <v>0</v>
      </c>
      <c r="AY50" s="92">
        <v>4</v>
      </c>
      <c r="AZ50" s="92">
        <v>7.0000000000000007E-2</v>
      </c>
      <c r="BA50" s="92">
        <f t="shared" si="3"/>
        <v>4</v>
      </c>
      <c r="BB50" s="92">
        <f t="shared" si="3"/>
        <v>7.0000000000000007E-2</v>
      </c>
      <c r="BC50" s="92">
        <f t="shared" si="4"/>
        <v>12200</v>
      </c>
      <c r="BD50" s="92">
        <f t="shared" si="4"/>
        <v>23.67</v>
      </c>
      <c r="BE50" s="46">
        <v>1612</v>
      </c>
    </row>
    <row r="51" spans="1:57" ht="25.5" customHeight="1">
      <c r="A51" s="92">
        <v>44</v>
      </c>
      <c r="B51" s="92" t="s">
        <v>54</v>
      </c>
      <c r="C51" s="92">
        <v>0</v>
      </c>
      <c r="D51" s="92">
        <v>0</v>
      </c>
      <c r="E51" s="92">
        <v>5679</v>
      </c>
      <c r="F51" s="92">
        <v>17.14</v>
      </c>
      <c r="G51" s="92">
        <v>2286</v>
      </c>
      <c r="H51" s="92">
        <v>8.85</v>
      </c>
      <c r="I51" s="92">
        <v>0</v>
      </c>
      <c r="J51" s="92">
        <v>0</v>
      </c>
      <c r="K51" s="92">
        <v>0</v>
      </c>
      <c r="L51" s="92">
        <v>0</v>
      </c>
      <c r="M51" s="92">
        <f t="shared" si="0"/>
        <v>5679</v>
      </c>
      <c r="N51" s="92">
        <f t="shared" si="0"/>
        <v>17.14</v>
      </c>
      <c r="O51" s="92">
        <v>28</v>
      </c>
      <c r="P51" s="92">
        <v>3.39</v>
      </c>
      <c r="Q51" s="92">
        <v>0</v>
      </c>
      <c r="R51" s="92">
        <v>0</v>
      </c>
      <c r="S51" s="92">
        <v>0</v>
      </c>
      <c r="T51" s="92">
        <v>0</v>
      </c>
      <c r="U51" s="92">
        <v>0</v>
      </c>
      <c r="V51" s="92">
        <v>0</v>
      </c>
      <c r="W51" s="92">
        <v>0</v>
      </c>
      <c r="X51" s="92">
        <v>0</v>
      </c>
      <c r="Y51" s="92">
        <f t="shared" si="1"/>
        <v>28</v>
      </c>
      <c r="Z51" s="92">
        <f t="shared" si="1"/>
        <v>3.39</v>
      </c>
      <c r="AA51" s="92">
        <v>0</v>
      </c>
      <c r="AB51" s="92">
        <v>0</v>
      </c>
      <c r="AC51" s="92">
        <v>0</v>
      </c>
      <c r="AD51" s="92">
        <v>0</v>
      </c>
      <c r="AE51" s="92">
        <v>114</v>
      </c>
      <c r="AF51" s="92">
        <v>1.86</v>
      </c>
      <c r="AG51" s="92">
        <v>0</v>
      </c>
      <c r="AH51" s="92">
        <v>0</v>
      </c>
      <c r="AI51" s="92">
        <v>0</v>
      </c>
      <c r="AJ51" s="92">
        <v>0</v>
      </c>
      <c r="AK51" s="92">
        <v>21160</v>
      </c>
      <c r="AL51" s="92">
        <v>49.12</v>
      </c>
      <c r="AM51" s="92">
        <f t="shared" si="2"/>
        <v>26981</v>
      </c>
      <c r="AN51" s="92">
        <f t="shared" si="2"/>
        <v>71.509999999999991</v>
      </c>
      <c r="AO51" s="92">
        <v>26005</v>
      </c>
      <c r="AP51" s="92">
        <v>65.099999999999994</v>
      </c>
      <c r="AQ51" s="92">
        <v>0</v>
      </c>
      <c r="AR51" s="92">
        <v>0</v>
      </c>
      <c r="AS51" s="92">
        <v>0</v>
      </c>
      <c r="AT51" s="92">
        <v>0</v>
      </c>
      <c r="AU51" s="92">
        <v>48</v>
      </c>
      <c r="AV51" s="92">
        <v>9.32</v>
      </c>
      <c r="AW51" s="92">
        <v>0</v>
      </c>
      <c r="AX51" s="92">
        <v>0</v>
      </c>
      <c r="AY51" s="92">
        <v>2085</v>
      </c>
      <c r="AZ51" s="92">
        <v>36.369999999999997</v>
      </c>
      <c r="BA51" s="92">
        <f t="shared" si="3"/>
        <v>2133</v>
      </c>
      <c r="BB51" s="92">
        <f t="shared" si="3"/>
        <v>45.69</v>
      </c>
      <c r="BC51" s="92">
        <f t="shared" si="4"/>
        <v>29114</v>
      </c>
      <c r="BD51" s="92">
        <f t="shared" si="4"/>
        <v>117.19999999999999</v>
      </c>
      <c r="BE51" s="46">
        <v>28</v>
      </c>
    </row>
    <row r="52" spans="1:57" ht="25.5" customHeight="1">
      <c r="A52" s="92">
        <v>45</v>
      </c>
      <c r="B52" s="92" t="s">
        <v>55</v>
      </c>
      <c r="C52" s="92">
        <v>0</v>
      </c>
      <c r="D52" s="92">
        <v>0</v>
      </c>
      <c r="E52" s="92">
        <v>0</v>
      </c>
      <c r="F52" s="92">
        <v>0</v>
      </c>
      <c r="G52" s="92">
        <v>0</v>
      </c>
      <c r="H52" s="92">
        <v>0</v>
      </c>
      <c r="I52" s="92">
        <v>0</v>
      </c>
      <c r="J52" s="92">
        <v>0</v>
      </c>
      <c r="K52" s="92">
        <v>0</v>
      </c>
      <c r="L52" s="92">
        <v>0</v>
      </c>
      <c r="M52" s="92">
        <f t="shared" si="0"/>
        <v>0</v>
      </c>
      <c r="N52" s="92">
        <f t="shared" si="0"/>
        <v>0</v>
      </c>
      <c r="O52" s="92">
        <v>0</v>
      </c>
      <c r="P52" s="92">
        <v>0</v>
      </c>
      <c r="Q52" s="92">
        <v>0</v>
      </c>
      <c r="R52" s="92">
        <v>0</v>
      </c>
      <c r="S52" s="92">
        <v>0</v>
      </c>
      <c r="T52" s="92">
        <v>0</v>
      </c>
      <c r="U52" s="92">
        <v>0</v>
      </c>
      <c r="V52" s="92">
        <v>0</v>
      </c>
      <c r="W52" s="92">
        <v>0</v>
      </c>
      <c r="X52" s="92">
        <v>0</v>
      </c>
      <c r="Y52" s="92">
        <f t="shared" si="1"/>
        <v>0</v>
      </c>
      <c r="Z52" s="92">
        <f t="shared" si="1"/>
        <v>0</v>
      </c>
      <c r="AA52" s="92">
        <v>0</v>
      </c>
      <c r="AB52" s="92">
        <v>0</v>
      </c>
      <c r="AC52" s="92">
        <v>0</v>
      </c>
      <c r="AD52" s="92">
        <v>0</v>
      </c>
      <c r="AE52" s="92">
        <v>0</v>
      </c>
      <c r="AF52" s="92">
        <v>0</v>
      </c>
      <c r="AG52" s="92">
        <v>0</v>
      </c>
      <c r="AH52" s="92">
        <v>0</v>
      </c>
      <c r="AI52" s="92">
        <v>0</v>
      </c>
      <c r="AJ52" s="92">
        <v>0</v>
      </c>
      <c r="AK52" s="92">
        <v>0</v>
      </c>
      <c r="AL52" s="92">
        <v>0</v>
      </c>
      <c r="AM52" s="92">
        <f t="shared" si="2"/>
        <v>0</v>
      </c>
      <c r="AN52" s="92">
        <f t="shared" si="2"/>
        <v>0</v>
      </c>
      <c r="AO52" s="92">
        <v>0</v>
      </c>
      <c r="AP52" s="92">
        <v>0</v>
      </c>
      <c r="AQ52" s="92">
        <v>0</v>
      </c>
      <c r="AR52" s="92">
        <v>0</v>
      </c>
      <c r="AS52" s="92">
        <v>0</v>
      </c>
      <c r="AT52" s="92">
        <v>0</v>
      </c>
      <c r="AU52" s="92">
        <v>0</v>
      </c>
      <c r="AV52" s="92">
        <v>0</v>
      </c>
      <c r="AW52" s="92">
        <v>0</v>
      </c>
      <c r="AX52" s="92">
        <v>0</v>
      </c>
      <c r="AY52" s="92">
        <v>0</v>
      </c>
      <c r="AZ52" s="92">
        <v>0</v>
      </c>
      <c r="BA52" s="92">
        <f t="shared" si="3"/>
        <v>0</v>
      </c>
      <c r="BB52" s="92">
        <f t="shared" si="3"/>
        <v>0</v>
      </c>
      <c r="BC52" s="92">
        <f t="shared" si="4"/>
        <v>0</v>
      </c>
      <c r="BD52" s="92">
        <f t="shared" si="4"/>
        <v>0</v>
      </c>
      <c r="BE52" s="46">
        <v>0</v>
      </c>
    </row>
    <row r="53" spans="1:57" ht="25.5" customHeight="1">
      <c r="A53" s="92">
        <v>46</v>
      </c>
      <c r="B53" s="92" t="s">
        <v>56</v>
      </c>
      <c r="C53" s="92">
        <v>0</v>
      </c>
      <c r="D53" s="92">
        <v>0</v>
      </c>
      <c r="E53" s="92">
        <v>39213</v>
      </c>
      <c r="F53" s="92">
        <v>58.46</v>
      </c>
      <c r="G53" s="92">
        <v>0</v>
      </c>
      <c r="H53" s="92">
        <v>0</v>
      </c>
      <c r="I53" s="92">
        <v>0</v>
      </c>
      <c r="J53" s="92">
        <v>0</v>
      </c>
      <c r="K53" s="92">
        <v>0</v>
      </c>
      <c r="L53" s="92">
        <v>0</v>
      </c>
      <c r="M53" s="92">
        <f t="shared" si="0"/>
        <v>39213</v>
      </c>
      <c r="N53" s="92">
        <f t="shared" si="0"/>
        <v>58.46</v>
      </c>
      <c r="O53" s="92">
        <v>0</v>
      </c>
      <c r="P53" s="92">
        <v>0</v>
      </c>
      <c r="Q53" s="92">
        <v>0</v>
      </c>
      <c r="R53" s="92">
        <v>0</v>
      </c>
      <c r="S53" s="92">
        <v>0</v>
      </c>
      <c r="T53" s="92">
        <v>0</v>
      </c>
      <c r="U53" s="92">
        <v>0</v>
      </c>
      <c r="V53" s="92">
        <v>0</v>
      </c>
      <c r="W53" s="92">
        <v>0</v>
      </c>
      <c r="X53" s="92">
        <v>0</v>
      </c>
      <c r="Y53" s="92">
        <f t="shared" si="1"/>
        <v>0</v>
      </c>
      <c r="Z53" s="92">
        <f t="shared" si="1"/>
        <v>0</v>
      </c>
      <c r="AA53" s="92">
        <v>0</v>
      </c>
      <c r="AB53" s="92">
        <v>0</v>
      </c>
      <c r="AC53" s="92">
        <v>0</v>
      </c>
      <c r="AD53" s="92">
        <v>0</v>
      </c>
      <c r="AE53" s="92">
        <v>0</v>
      </c>
      <c r="AF53" s="92">
        <v>0</v>
      </c>
      <c r="AG53" s="92">
        <v>0</v>
      </c>
      <c r="AH53" s="92">
        <v>0</v>
      </c>
      <c r="AI53" s="92">
        <v>0</v>
      </c>
      <c r="AJ53" s="92">
        <v>0</v>
      </c>
      <c r="AK53" s="92">
        <v>15929</v>
      </c>
      <c r="AL53" s="92">
        <v>22.15</v>
      </c>
      <c r="AM53" s="92">
        <f t="shared" si="2"/>
        <v>55142</v>
      </c>
      <c r="AN53" s="92">
        <f t="shared" si="2"/>
        <v>80.61</v>
      </c>
      <c r="AO53" s="92">
        <v>15872</v>
      </c>
      <c r="AP53" s="92">
        <v>19.86</v>
      </c>
      <c r="AQ53" s="92">
        <v>0</v>
      </c>
      <c r="AR53" s="92">
        <v>0</v>
      </c>
      <c r="AS53" s="92">
        <v>0</v>
      </c>
      <c r="AT53" s="92">
        <v>0</v>
      </c>
      <c r="AU53" s="92">
        <v>0</v>
      </c>
      <c r="AV53" s="92">
        <v>0</v>
      </c>
      <c r="AW53" s="92">
        <v>0</v>
      </c>
      <c r="AX53" s="92">
        <v>0</v>
      </c>
      <c r="AY53" s="92">
        <v>447</v>
      </c>
      <c r="AZ53" s="92">
        <v>17.66</v>
      </c>
      <c r="BA53" s="92">
        <f t="shared" si="3"/>
        <v>447</v>
      </c>
      <c r="BB53" s="92">
        <f t="shared" si="3"/>
        <v>17.66</v>
      </c>
      <c r="BC53" s="92">
        <f t="shared" si="4"/>
        <v>55589</v>
      </c>
      <c r="BD53" s="92">
        <f t="shared" si="4"/>
        <v>98.27</v>
      </c>
      <c r="BE53" s="46">
        <v>0</v>
      </c>
    </row>
    <row r="54" spans="1:57" ht="25.5" customHeight="1">
      <c r="A54" s="92">
        <v>47</v>
      </c>
      <c r="B54" s="92" t="s">
        <v>57</v>
      </c>
      <c r="C54" s="92">
        <v>0</v>
      </c>
      <c r="D54" s="92">
        <v>0</v>
      </c>
      <c r="E54" s="92">
        <v>0</v>
      </c>
      <c r="F54" s="92">
        <v>0</v>
      </c>
      <c r="G54" s="92">
        <v>0</v>
      </c>
      <c r="H54" s="92">
        <v>0</v>
      </c>
      <c r="I54" s="92">
        <v>0</v>
      </c>
      <c r="J54" s="92">
        <v>0</v>
      </c>
      <c r="K54" s="92">
        <v>0</v>
      </c>
      <c r="L54" s="92">
        <v>0</v>
      </c>
      <c r="M54" s="92">
        <f t="shared" si="0"/>
        <v>0</v>
      </c>
      <c r="N54" s="92">
        <f t="shared" si="0"/>
        <v>0</v>
      </c>
      <c r="O54" s="92">
        <v>0</v>
      </c>
      <c r="P54" s="92">
        <v>0</v>
      </c>
      <c r="Q54" s="92">
        <v>0</v>
      </c>
      <c r="R54" s="92">
        <v>0</v>
      </c>
      <c r="S54" s="92">
        <v>0</v>
      </c>
      <c r="T54" s="92">
        <v>0</v>
      </c>
      <c r="U54" s="92">
        <v>0</v>
      </c>
      <c r="V54" s="92">
        <v>0</v>
      </c>
      <c r="W54" s="92">
        <v>0</v>
      </c>
      <c r="X54" s="92">
        <v>0</v>
      </c>
      <c r="Y54" s="92">
        <f t="shared" si="1"/>
        <v>0</v>
      </c>
      <c r="Z54" s="92">
        <f t="shared" si="1"/>
        <v>0</v>
      </c>
      <c r="AA54" s="92">
        <v>0</v>
      </c>
      <c r="AB54" s="92">
        <v>0</v>
      </c>
      <c r="AC54" s="92">
        <v>0</v>
      </c>
      <c r="AD54" s="92">
        <v>0</v>
      </c>
      <c r="AE54" s="92">
        <v>0</v>
      </c>
      <c r="AF54" s="92">
        <v>0</v>
      </c>
      <c r="AG54" s="92">
        <v>0</v>
      </c>
      <c r="AH54" s="92">
        <v>0</v>
      </c>
      <c r="AI54" s="92">
        <v>0</v>
      </c>
      <c r="AJ54" s="92">
        <v>0</v>
      </c>
      <c r="AK54" s="92">
        <v>0</v>
      </c>
      <c r="AL54" s="92">
        <v>0</v>
      </c>
      <c r="AM54" s="92">
        <f t="shared" si="2"/>
        <v>0</v>
      </c>
      <c r="AN54" s="92">
        <f t="shared" si="2"/>
        <v>0</v>
      </c>
      <c r="AO54" s="92">
        <v>0</v>
      </c>
      <c r="AP54" s="92">
        <v>0</v>
      </c>
      <c r="AQ54" s="92">
        <v>0</v>
      </c>
      <c r="AR54" s="92">
        <v>0</v>
      </c>
      <c r="AS54" s="92">
        <v>0</v>
      </c>
      <c r="AT54" s="92">
        <v>0</v>
      </c>
      <c r="AU54" s="92">
        <v>0</v>
      </c>
      <c r="AV54" s="92">
        <v>0</v>
      </c>
      <c r="AW54" s="92">
        <v>0</v>
      </c>
      <c r="AX54" s="92">
        <v>0</v>
      </c>
      <c r="AY54" s="92">
        <v>0</v>
      </c>
      <c r="AZ54" s="92">
        <v>0</v>
      </c>
      <c r="BA54" s="92">
        <f t="shared" si="3"/>
        <v>0</v>
      </c>
      <c r="BB54" s="92">
        <f t="shared" si="3"/>
        <v>0</v>
      </c>
      <c r="BC54" s="92">
        <f t="shared" si="4"/>
        <v>0</v>
      </c>
      <c r="BD54" s="92">
        <f t="shared" si="4"/>
        <v>0</v>
      </c>
      <c r="BE54" s="46">
        <v>0</v>
      </c>
    </row>
    <row r="55" spans="1:57" ht="25.5" customHeight="1">
      <c r="A55" s="92">
        <v>48</v>
      </c>
      <c r="B55" s="92" t="s">
        <v>58</v>
      </c>
      <c r="C55" s="92">
        <v>0</v>
      </c>
      <c r="D55" s="92">
        <v>0</v>
      </c>
      <c r="E55" s="92">
        <v>0</v>
      </c>
      <c r="F55" s="92">
        <v>0</v>
      </c>
      <c r="G55" s="92">
        <v>0</v>
      </c>
      <c r="H55" s="92">
        <v>0</v>
      </c>
      <c r="I55" s="92">
        <v>0</v>
      </c>
      <c r="J55" s="92">
        <v>0</v>
      </c>
      <c r="K55" s="92">
        <v>0</v>
      </c>
      <c r="L55" s="92">
        <v>0</v>
      </c>
      <c r="M55" s="92">
        <f t="shared" si="0"/>
        <v>0</v>
      </c>
      <c r="N55" s="92">
        <f t="shared" si="0"/>
        <v>0</v>
      </c>
      <c r="O55" s="92">
        <v>0</v>
      </c>
      <c r="P55" s="92">
        <v>0</v>
      </c>
      <c r="Q55" s="92">
        <v>0</v>
      </c>
      <c r="R55" s="92">
        <v>0</v>
      </c>
      <c r="S55" s="92">
        <v>0</v>
      </c>
      <c r="T55" s="92">
        <v>0</v>
      </c>
      <c r="U55" s="92">
        <v>0</v>
      </c>
      <c r="V55" s="92">
        <v>0</v>
      </c>
      <c r="W55" s="92">
        <v>0</v>
      </c>
      <c r="X55" s="92">
        <v>0</v>
      </c>
      <c r="Y55" s="92">
        <f t="shared" si="1"/>
        <v>0</v>
      </c>
      <c r="Z55" s="92">
        <f t="shared" si="1"/>
        <v>0</v>
      </c>
      <c r="AA55" s="92">
        <v>0</v>
      </c>
      <c r="AB55" s="92">
        <v>0</v>
      </c>
      <c r="AC55" s="92">
        <v>0</v>
      </c>
      <c r="AD55" s="92">
        <v>0</v>
      </c>
      <c r="AE55" s="92">
        <v>0</v>
      </c>
      <c r="AF55" s="92">
        <v>0</v>
      </c>
      <c r="AG55" s="92">
        <v>0</v>
      </c>
      <c r="AH55" s="92">
        <v>0</v>
      </c>
      <c r="AI55" s="92">
        <v>0</v>
      </c>
      <c r="AJ55" s="92">
        <v>0</v>
      </c>
      <c r="AK55" s="92">
        <v>0</v>
      </c>
      <c r="AL55" s="92">
        <v>0</v>
      </c>
      <c r="AM55" s="92">
        <f t="shared" si="2"/>
        <v>0</v>
      </c>
      <c r="AN55" s="92">
        <f t="shared" si="2"/>
        <v>0</v>
      </c>
      <c r="AO55" s="92">
        <v>0</v>
      </c>
      <c r="AP55" s="92">
        <v>0</v>
      </c>
      <c r="AQ55" s="92">
        <v>0</v>
      </c>
      <c r="AR55" s="92">
        <v>0</v>
      </c>
      <c r="AS55" s="92">
        <v>0</v>
      </c>
      <c r="AT55" s="92">
        <v>0</v>
      </c>
      <c r="AU55" s="92">
        <v>0</v>
      </c>
      <c r="AV55" s="92">
        <v>0</v>
      </c>
      <c r="AW55" s="92">
        <v>0</v>
      </c>
      <c r="AX55" s="92">
        <v>0</v>
      </c>
      <c r="AY55" s="92">
        <v>0</v>
      </c>
      <c r="AZ55" s="92">
        <v>0</v>
      </c>
      <c r="BA55" s="92">
        <f t="shared" si="3"/>
        <v>0</v>
      </c>
      <c r="BB55" s="92">
        <f t="shared" si="3"/>
        <v>0</v>
      </c>
      <c r="BC55" s="92">
        <f t="shared" si="4"/>
        <v>0</v>
      </c>
      <c r="BD55" s="92">
        <f t="shared" si="4"/>
        <v>0</v>
      </c>
      <c r="BE55" s="46">
        <v>0</v>
      </c>
    </row>
    <row r="56" spans="1:57" ht="25.5" customHeight="1">
      <c r="A56" s="92">
        <v>49</v>
      </c>
      <c r="B56" s="92" t="s">
        <v>59</v>
      </c>
      <c r="C56" s="92">
        <v>0</v>
      </c>
      <c r="D56" s="92">
        <v>0</v>
      </c>
      <c r="E56" s="92">
        <v>0</v>
      </c>
      <c r="F56" s="92">
        <v>0</v>
      </c>
      <c r="G56" s="92">
        <v>0</v>
      </c>
      <c r="H56" s="92">
        <v>0</v>
      </c>
      <c r="I56" s="92">
        <v>0</v>
      </c>
      <c r="J56" s="92">
        <v>0</v>
      </c>
      <c r="K56" s="92">
        <v>0</v>
      </c>
      <c r="L56" s="92">
        <v>0</v>
      </c>
      <c r="M56" s="92">
        <f t="shared" si="0"/>
        <v>0</v>
      </c>
      <c r="N56" s="92">
        <f t="shared" si="0"/>
        <v>0</v>
      </c>
      <c r="O56" s="92">
        <v>0</v>
      </c>
      <c r="P56" s="92">
        <v>0</v>
      </c>
      <c r="Q56" s="92">
        <v>0</v>
      </c>
      <c r="R56" s="92">
        <v>0</v>
      </c>
      <c r="S56" s="92">
        <v>0</v>
      </c>
      <c r="T56" s="92">
        <v>0</v>
      </c>
      <c r="U56" s="92">
        <v>0</v>
      </c>
      <c r="V56" s="92">
        <v>0</v>
      </c>
      <c r="W56" s="92">
        <v>0</v>
      </c>
      <c r="X56" s="92">
        <v>0</v>
      </c>
      <c r="Y56" s="92">
        <f t="shared" si="1"/>
        <v>0</v>
      </c>
      <c r="Z56" s="92">
        <f t="shared" si="1"/>
        <v>0</v>
      </c>
      <c r="AA56" s="92">
        <v>0</v>
      </c>
      <c r="AB56" s="92">
        <v>0</v>
      </c>
      <c r="AC56" s="92">
        <v>0</v>
      </c>
      <c r="AD56" s="92">
        <v>0</v>
      </c>
      <c r="AE56" s="92">
        <v>0</v>
      </c>
      <c r="AF56" s="92">
        <v>0</v>
      </c>
      <c r="AG56" s="92">
        <v>0</v>
      </c>
      <c r="AH56" s="92">
        <v>0</v>
      </c>
      <c r="AI56" s="92">
        <v>0</v>
      </c>
      <c r="AJ56" s="92">
        <v>0</v>
      </c>
      <c r="AK56" s="92">
        <v>0</v>
      </c>
      <c r="AL56" s="92">
        <v>0</v>
      </c>
      <c r="AM56" s="92">
        <f t="shared" si="2"/>
        <v>0</v>
      </c>
      <c r="AN56" s="92">
        <f t="shared" si="2"/>
        <v>0</v>
      </c>
      <c r="AO56" s="92">
        <v>0</v>
      </c>
      <c r="AP56" s="92">
        <v>0</v>
      </c>
      <c r="AQ56" s="92">
        <v>0</v>
      </c>
      <c r="AR56" s="92">
        <v>0</v>
      </c>
      <c r="AS56" s="92">
        <v>0</v>
      </c>
      <c r="AT56" s="92">
        <v>0</v>
      </c>
      <c r="AU56" s="92">
        <v>0</v>
      </c>
      <c r="AV56" s="92">
        <v>0</v>
      </c>
      <c r="AW56" s="92">
        <v>0</v>
      </c>
      <c r="AX56" s="92">
        <v>0</v>
      </c>
      <c r="AY56" s="92">
        <v>0</v>
      </c>
      <c r="AZ56" s="92">
        <v>0</v>
      </c>
      <c r="BA56" s="92">
        <f t="shared" si="3"/>
        <v>0</v>
      </c>
      <c r="BB56" s="92">
        <f t="shared" si="3"/>
        <v>0</v>
      </c>
      <c r="BC56" s="92">
        <f t="shared" si="4"/>
        <v>0</v>
      </c>
      <c r="BD56" s="92">
        <f t="shared" si="4"/>
        <v>0</v>
      </c>
      <c r="BE56" s="46">
        <v>0</v>
      </c>
    </row>
    <row r="57" spans="1:57" s="58" customFormat="1" ht="39" customHeight="1">
      <c r="A57" s="93"/>
      <c r="B57" s="94" t="s">
        <v>60</v>
      </c>
      <c r="C57" s="94">
        <f>SUM(C8:C56)</f>
        <v>361087</v>
      </c>
      <c r="D57" s="94">
        <f t="shared" ref="D57:BD57" si="5">SUM(D8:D56)</f>
        <v>6340.6799999999994</v>
      </c>
      <c r="E57" s="94">
        <f t="shared" si="5"/>
        <v>574297</v>
      </c>
      <c r="F57" s="94">
        <f t="shared" si="5"/>
        <v>10641.329999999998</v>
      </c>
      <c r="G57" s="94">
        <f t="shared" si="5"/>
        <v>246013</v>
      </c>
      <c r="H57" s="94">
        <f t="shared" si="5"/>
        <v>1851.7099999999996</v>
      </c>
      <c r="I57" s="94">
        <f t="shared" si="5"/>
        <v>14806</v>
      </c>
      <c r="J57" s="94">
        <f t="shared" si="5"/>
        <v>444.59999999999991</v>
      </c>
      <c r="K57" s="94">
        <f t="shared" si="5"/>
        <v>9869</v>
      </c>
      <c r="L57" s="94">
        <f t="shared" si="5"/>
        <v>1606.74</v>
      </c>
      <c r="M57" s="94">
        <f t="shared" si="5"/>
        <v>960059</v>
      </c>
      <c r="N57" s="94">
        <f t="shared" si="5"/>
        <v>19033.349999999991</v>
      </c>
      <c r="O57" s="94">
        <f t="shared" si="5"/>
        <v>333946</v>
      </c>
      <c r="P57" s="94">
        <f t="shared" si="5"/>
        <v>5997.74</v>
      </c>
      <c r="Q57" s="94">
        <f t="shared" si="5"/>
        <v>28444</v>
      </c>
      <c r="R57" s="94">
        <f t="shared" si="5"/>
        <v>4499.9900000000007</v>
      </c>
      <c r="S57" s="94">
        <f t="shared" si="5"/>
        <v>1132</v>
      </c>
      <c r="T57" s="94">
        <f t="shared" si="5"/>
        <v>1652.6200000000001</v>
      </c>
      <c r="U57" s="94">
        <f t="shared" si="5"/>
        <v>563</v>
      </c>
      <c r="V57" s="94">
        <f t="shared" si="5"/>
        <v>57.030000000000008</v>
      </c>
      <c r="W57" s="94">
        <f t="shared" si="5"/>
        <v>3577</v>
      </c>
      <c r="X57" s="94">
        <f t="shared" si="5"/>
        <v>105.66</v>
      </c>
      <c r="Y57" s="94">
        <f t="shared" si="5"/>
        <v>367662</v>
      </c>
      <c r="Z57" s="94">
        <f t="shared" si="5"/>
        <v>12313.039999999997</v>
      </c>
      <c r="AA57" s="94">
        <f t="shared" si="5"/>
        <v>6</v>
      </c>
      <c r="AB57" s="94">
        <f t="shared" si="5"/>
        <v>39.129999999999995</v>
      </c>
      <c r="AC57" s="94">
        <f t="shared" si="5"/>
        <v>25983</v>
      </c>
      <c r="AD57" s="94">
        <f t="shared" si="5"/>
        <v>565.38999999999987</v>
      </c>
      <c r="AE57" s="94">
        <f t="shared" si="5"/>
        <v>20117</v>
      </c>
      <c r="AF57" s="94">
        <f t="shared" si="5"/>
        <v>955.40999999999985</v>
      </c>
      <c r="AG57" s="94">
        <f t="shared" si="5"/>
        <v>144</v>
      </c>
      <c r="AH57" s="94">
        <f t="shared" si="5"/>
        <v>26.130000000000006</v>
      </c>
      <c r="AI57" s="94">
        <f t="shared" si="5"/>
        <v>3749</v>
      </c>
      <c r="AJ57" s="94">
        <f t="shared" si="5"/>
        <v>43.13</v>
      </c>
      <c r="AK57" s="94">
        <f t="shared" si="5"/>
        <v>202187</v>
      </c>
      <c r="AL57" s="94">
        <f t="shared" si="5"/>
        <v>713.3</v>
      </c>
      <c r="AM57" s="94">
        <f t="shared" si="5"/>
        <v>1579907</v>
      </c>
      <c r="AN57" s="94">
        <f t="shared" si="5"/>
        <v>33688.879999999997</v>
      </c>
      <c r="AO57" s="94">
        <f t="shared" si="5"/>
        <v>1181518</v>
      </c>
      <c r="AP57" s="94">
        <f t="shared" si="5"/>
        <v>11967.580000000002</v>
      </c>
      <c r="AQ57" s="94">
        <f t="shared" si="5"/>
        <v>774</v>
      </c>
      <c r="AR57" s="94">
        <f t="shared" si="5"/>
        <v>385.28000000000003</v>
      </c>
      <c r="AS57" s="94">
        <f t="shared" si="5"/>
        <v>175</v>
      </c>
      <c r="AT57" s="94">
        <f t="shared" si="5"/>
        <v>14.309999999999999</v>
      </c>
      <c r="AU57" s="94">
        <f t="shared" si="5"/>
        <v>6702</v>
      </c>
      <c r="AV57" s="94">
        <f t="shared" si="5"/>
        <v>2209.4100000000003</v>
      </c>
      <c r="AW57" s="94">
        <f t="shared" si="5"/>
        <v>55943</v>
      </c>
      <c r="AX57" s="94">
        <f t="shared" si="5"/>
        <v>1244.3399999999999</v>
      </c>
      <c r="AY57" s="94">
        <f t="shared" si="5"/>
        <v>221727</v>
      </c>
      <c r="AZ57" s="94">
        <f t="shared" si="5"/>
        <v>18430.269999999993</v>
      </c>
      <c r="BA57" s="94">
        <f t="shared" si="5"/>
        <v>285321</v>
      </c>
      <c r="BB57" s="94">
        <f t="shared" si="5"/>
        <v>22283.60999999999</v>
      </c>
      <c r="BC57" s="94">
        <f t="shared" si="5"/>
        <v>1865228</v>
      </c>
      <c r="BD57" s="94">
        <f t="shared" si="5"/>
        <v>55972.489999999983</v>
      </c>
      <c r="BE57" s="58">
        <v>367662</v>
      </c>
    </row>
  </sheetData>
  <mergeCells count="38">
    <mergeCell ref="B1:BD1"/>
    <mergeCell ref="B2:BB2"/>
    <mergeCell ref="C3:P3"/>
    <mergeCell ref="Q3:AB3"/>
    <mergeCell ref="AC3:AP3"/>
    <mergeCell ref="AQ3:BD3"/>
    <mergeCell ref="Y5:Z6"/>
    <mergeCell ref="C4:AP4"/>
    <mergeCell ref="AQ4:BB4"/>
    <mergeCell ref="BC4:BD6"/>
    <mergeCell ref="A5:A7"/>
    <mergeCell ref="B5:B7"/>
    <mergeCell ref="C5:F5"/>
    <mergeCell ref="G5:H6"/>
    <mergeCell ref="I5:J6"/>
    <mergeCell ref="K5:L6"/>
    <mergeCell ref="M5:N6"/>
    <mergeCell ref="O5:P6"/>
    <mergeCell ref="Q5:R6"/>
    <mergeCell ref="S5:T6"/>
    <mergeCell ref="U5:V6"/>
    <mergeCell ref="W5:X6"/>
    <mergeCell ref="AY5:AZ6"/>
    <mergeCell ref="BA5:BB6"/>
    <mergeCell ref="C6:D6"/>
    <mergeCell ref="E6:F6"/>
    <mergeCell ref="AM5:AN6"/>
    <mergeCell ref="AO5:AP6"/>
    <mergeCell ref="AQ5:AR6"/>
    <mergeCell ref="AS5:AT6"/>
    <mergeCell ref="AU5:AV6"/>
    <mergeCell ref="AW5:AX6"/>
    <mergeCell ref="AA5:AB6"/>
    <mergeCell ref="AC5:AD6"/>
    <mergeCell ref="AE5:AF6"/>
    <mergeCell ref="AG5:AH6"/>
    <mergeCell ref="AI5:AJ6"/>
    <mergeCell ref="AK5:AL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D59"/>
  <sheetViews>
    <sheetView workbookViewId="0">
      <selection activeCell="H11" sqref="H11"/>
    </sheetView>
  </sheetViews>
  <sheetFormatPr defaultColWidth="12.42578125" defaultRowHeight="15.75"/>
  <cols>
    <col min="1" max="1" width="6" style="2" customWidth="1"/>
    <col min="2" max="2" width="39.42578125" style="2" customWidth="1"/>
    <col min="3" max="6" width="13.85546875" style="2" customWidth="1"/>
    <col min="7" max="186" width="12.42578125" style="2" customWidth="1"/>
  </cols>
  <sheetData>
    <row r="1" spans="1:186" ht="27" customHeight="1">
      <c r="A1" s="95" t="s">
        <v>0</v>
      </c>
      <c r="B1" s="555" t="s">
        <v>1</v>
      </c>
      <c r="C1" s="631"/>
      <c r="D1" s="631"/>
      <c r="E1" s="631"/>
      <c r="F1" s="631"/>
    </row>
    <row r="2" spans="1:186" ht="24.75" customHeight="1">
      <c r="A2" s="95"/>
      <c r="B2" s="556" t="s">
        <v>2</v>
      </c>
      <c r="C2" s="631"/>
      <c r="D2" s="631"/>
      <c r="E2" s="631"/>
      <c r="F2" s="631"/>
    </row>
    <row r="3" spans="1:186" ht="30" customHeight="1">
      <c r="A3" s="95"/>
      <c r="B3" s="616" t="s">
        <v>199</v>
      </c>
      <c r="C3" s="617"/>
      <c r="D3" s="617"/>
      <c r="E3" s="617"/>
      <c r="F3" s="618"/>
    </row>
    <row r="4" spans="1:186" ht="22.5" customHeight="1">
      <c r="A4" s="96"/>
      <c r="B4" s="626" t="s">
        <v>69</v>
      </c>
      <c r="C4" s="626"/>
      <c r="D4" s="626"/>
      <c r="E4" s="626"/>
      <c r="F4" s="626"/>
    </row>
    <row r="5" spans="1:186" ht="3.75" customHeight="1">
      <c r="A5" s="97"/>
      <c r="B5" s="98"/>
      <c r="C5" s="574"/>
      <c r="D5" s="574"/>
      <c r="E5" s="574"/>
      <c r="F5" s="574"/>
    </row>
    <row r="6" spans="1:186" ht="3" customHeight="1">
      <c r="A6" s="6"/>
      <c r="C6" s="9"/>
      <c r="E6" s="9"/>
    </row>
    <row r="7" spans="1:186" ht="33" customHeight="1">
      <c r="A7" s="575" t="s">
        <v>5</v>
      </c>
      <c r="B7" s="575" t="s">
        <v>175</v>
      </c>
      <c r="C7" s="579" t="s">
        <v>200</v>
      </c>
      <c r="D7" s="580"/>
      <c r="E7" s="620"/>
      <c r="F7" s="620"/>
    </row>
    <row r="8" spans="1:186" s="2" customFormat="1" ht="22.5" customHeight="1">
      <c r="A8" s="576"/>
      <c r="B8" s="576"/>
      <c r="C8" s="580" t="s">
        <v>192</v>
      </c>
      <c r="D8" s="620"/>
      <c r="E8" s="580" t="s">
        <v>201</v>
      </c>
      <c r="F8" s="620"/>
    </row>
    <row r="9" spans="1:186" s="2" customFormat="1" ht="22.5" customHeight="1">
      <c r="A9" s="576"/>
      <c r="B9" s="576" t="s">
        <v>6</v>
      </c>
      <c r="C9" s="122" t="s">
        <v>183</v>
      </c>
      <c r="D9" s="122" t="s">
        <v>184</v>
      </c>
      <c r="E9" s="122" t="s">
        <v>183</v>
      </c>
      <c r="F9" s="122" t="s">
        <v>184</v>
      </c>
    </row>
    <row r="10" spans="1:186" ht="15">
      <c r="A10" s="102">
        <v>1</v>
      </c>
      <c r="B10" s="102" t="s">
        <v>11</v>
      </c>
      <c r="C10" s="143">
        <v>9129</v>
      </c>
      <c r="D10" s="143">
        <v>408.26</v>
      </c>
      <c r="E10" s="143">
        <v>3655</v>
      </c>
      <c r="F10" s="143">
        <v>122.96</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row>
    <row r="11" spans="1:186" ht="15">
      <c r="A11" s="102">
        <v>2</v>
      </c>
      <c r="B11" s="102" t="s">
        <v>12</v>
      </c>
      <c r="C11" s="102">
        <v>246</v>
      </c>
      <c r="D11" s="102">
        <v>4.21</v>
      </c>
      <c r="E11" s="102">
        <v>0</v>
      </c>
      <c r="F11" s="102">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row>
    <row r="12" spans="1:186" ht="15">
      <c r="A12" s="102">
        <v>3</v>
      </c>
      <c r="B12" s="102" t="s">
        <v>13</v>
      </c>
      <c r="C12" s="102">
        <v>1188</v>
      </c>
      <c r="D12" s="102">
        <v>37.76</v>
      </c>
      <c r="E12" s="102">
        <v>347</v>
      </c>
      <c r="F12" s="102">
        <v>10.66</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row>
    <row r="13" spans="1:186" ht="15">
      <c r="A13" s="102">
        <v>4</v>
      </c>
      <c r="B13" s="102" t="s">
        <v>14</v>
      </c>
      <c r="C13" s="102">
        <v>1084</v>
      </c>
      <c r="D13" s="102">
        <v>46.14</v>
      </c>
      <c r="E13" s="102">
        <v>99</v>
      </c>
      <c r="F13" s="102">
        <v>2.5299999999999998</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row>
    <row r="14" spans="1:186" ht="15">
      <c r="A14" s="102">
        <v>5</v>
      </c>
      <c r="B14" s="102" t="s">
        <v>15</v>
      </c>
      <c r="C14" s="102">
        <v>443</v>
      </c>
      <c r="D14" s="102">
        <v>22.73</v>
      </c>
      <c r="E14" s="102">
        <v>62</v>
      </c>
      <c r="F14" s="102">
        <v>3.28</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row>
    <row r="15" spans="1:186" ht="15">
      <c r="A15" s="102">
        <v>6</v>
      </c>
      <c r="B15" s="102" t="s">
        <v>16</v>
      </c>
      <c r="C15" s="102">
        <v>19</v>
      </c>
      <c r="D15" s="102">
        <v>0.86</v>
      </c>
      <c r="E15" s="102">
        <v>3</v>
      </c>
      <c r="F15" s="102">
        <v>0.06</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row>
    <row r="16" spans="1:186" ht="15">
      <c r="A16" s="102">
        <v>7</v>
      </c>
      <c r="B16" s="102" t="s">
        <v>17</v>
      </c>
      <c r="C16" s="102">
        <v>12</v>
      </c>
      <c r="D16" s="102">
        <v>0.4</v>
      </c>
      <c r="E16" s="102">
        <v>8</v>
      </c>
      <c r="F16" s="102">
        <v>0.08</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row>
    <row r="17" spans="1:186" ht="15">
      <c r="A17" s="102">
        <v>8</v>
      </c>
      <c r="B17" s="102" t="s">
        <v>18</v>
      </c>
      <c r="C17" s="102">
        <v>401</v>
      </c>
      <c r="D17" s="102">
        <v>19.16</v>
      </c>
      <c r="E17" s="102">
        <v>41</v>
      </c>
      <c r="F17" s="102">
        <v>1.54</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row>
    <row r="18" spans="1:186" ht="15">
      <c r="A18" s="102">
        <v>9</v>
      </c>
      <c r="B18" s="102" t="s">
        <v>19</v>
      </c>
      <c r="C18" s="102">
        <v>515</v>
      </c>
      <c r="D18" s="102">
        <v>24.94</v>
      </c>
      <c r="E18" s="102">
        <v>180</v>
      </c>
      <c r="F18" s="102">
        <v>7.23</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row>
    <row r="19" spans="1:186" ht="15">
      <c r="A19" s="102">
        <v>10</v>
      </c>
      <c r="B19" s="102" t="s">
        <v>20</v>
      </c>
      <c r="C19" s="102">
        <v>121</v>
      </c>
      <c r="D19" s="102">
        <v>3.08</v>
      </c>
      <c r="E19" s="102">
        <v>75</v>
      </c>
      <c r="F19" s="102">
        <v>1.02</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row>
    <row r="20" spans="1:186" ht="15">
      <c r="A20" s="102">
        <v>11</v>
      </c>
      <c r="B20" s="102" t="s">
        <v>21</v>
      </c>
      <c r="C20" s="102">
        <v>0</v>
      </c>
      <c r="D20" s="102">
        <v>0</v>
      </c>
      <c r="E20" s="102">
        <v>0</v>
      </c>
      <c r="F20" s="102">
        <v>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row>
    <row r="21" spans="1:186" ht="15">
      <c r="A21" s="102">
        <v>12</v>
      </c>
      <c r="B21" s="102" t="s">
        <v>22</v>
      </c>
      <c r="C21" s="102">
        <v>143</v>
      </c>
      <c r="D21" s="102">
        <v>4.07</v>
      </c>
      <c r="E21" s="102">
        <v>56</v>
      </c>
      <c r="F21" s="102">
        <v>1.55</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row>
    <row r="22" spans="1:186" ht="15">
      <c r="A22" s="102">
        <v>13</v>
      </c>
      <c r="B22" s="102" t="s">
        <v>23</v>
      </c>
      <c r="C22" s="102">
        <v>124</v>
      </c>
      <c r="D22" s="102">
        <v>6.02</v>
      </c>
      <c r="E22" s="102">
        <v>15</v>
      </c>
      <c r="F22" s="102">
        <v>0.62</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row>
    <row r="23" spans="1:186" ht="15">
      <c r="A23" s="102">
        <v>14</v>
      </c>
      <c r="B23" s="102" t="s">
        <v>24</v>
      </c>
      <c r="C23" s="102">
        <v>1195</v>
      </c>
      <c r="D23" s="102">
        <v>53.53</v>
      </c>
      <c r="E23" s="102">
        <v>475</v>
      </c>
      <c r="F23" s="102">
        <v>10.92</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row>
    <row r="24" spans="1:186" ht="15">
      <c r="A24" s="102">
        <v>15</v>
      </c>
      <c r="B24" s="102" t="s">
        <v>25</v>
      </c>
      <c r="C24" s="102">
        <v>0</v>
      </c>
      <c r="D24" s="102">
        <v>0</v>
      </c>
      <c r="E24" s="102">
        <v>0</v>
      </c>
      <c r="F24" s="102">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row>
    <row r="25" spans="1:186" ht="15">
      <c r="A25" s="102">
        <v>16</v>
      </c>
      <c r="B25" s="102" t="s">
        <v>26</v>
      </c>
      <c r="C25" s="102">
        <v>0</v>
      </c>
      <c r="D25" s="102">
        <v>0</v>
      </c>
      <c r="E25" s="102">
        <v>0</v>
      </c>
      <c r="F25" s="102">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row>
    <row r="26" spans="1:186" ht="15">
      <c r="A26" s="102">
        <v>17</v>
      </c>
      <c r="B26" s="102" t="s">
        <v>27</v>
      </c>
      <c r="C26" s="102">
        <v>5</v>
      </c>
      <c r="D26" s="102">
        <v>0.44</v>
      </c>
      <c r="E26" s="102">
        <v>0</v>
      </c>
      <c r="F26" s="102">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row>
    <row r="27" spans="1:186" ht="15">
      <c r="A27" s="102">
        <v>18</v>
      </c>
      <c r="B27" s="102" t="s">
        <v>28</v>
      </c>
      <c r="C27" s="102">
        <v>0</v>
      </c>
      <c r="D27" s="102">
        <v>0</v>
      </c>
      <c r="E27" s="102">
        <v>0</v>
      </c>
      <c r="F27" s="102">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row>
    <row r="28" spans="1:186" ht="15">
      <c r="A28" s="102">
        <v>19</v>
      </c>
      <c r="B28" s="102" t="s">
        <v>29</v>
      </c>
      <c r="C28" s="102">
        <v>0</v>
      </c>
      <c r="D28" s="102">
        <v>0</v>
      </c>
      <c r="E28" s="102">
        <v>0</v>
      </c>
      <c r="F28" s="102">
        <v>0</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row>
    <row r="29" spans="1:186" ht="15">
      <c r="A29" s="102">
        <v>20</v>
      </c>
      <c r="B29" s="102" t="s">
        <v>30</v>
      </c>
      <c r="C29" s="102">
        <v>0</v>
      </c>
      <c r="D29" s="102">
        <v>0</v>
      </c>
      <c r="E29" s="102">
        <v>0</v>
      </c>
      <c r="F29" s="102">
        <v>0</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row>
    <row r="30" spans="1:186" ht="15">
      <c r="A30" s="102">
        <v>21</v>
      </c>
      <c r="B30" s="102" t="s">
        <v>31</v>
      </c>
      <c r="C30" s="102">
        <v>5</v>
      </c>
      <c r="D30" s="102">
        <v>0.21</v>
      </c>
      <c r="E30" s="102">
        <v>3</v>
      </c>
      <c r="F30" s="102">
        <v>0.17</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row>
    <row r="31" spans="1:186" ht="15">
      <c r="A31" s="102">
        <v>22</v>
      </c>
      <c r="B31" s="102" t="s">
        <v>32</v>
      </c>
      <c r="C31" s="102">
        <v>0</v>
      </c>
      <c r="D31" s="102">
        <v>0</v>
      </c>
      <c r="E31" s="102">
        <v>0</v>
      </c>
      <c r="F31" s="102">
        <v>0</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row>
    <row r="32" spans="1:186" ht="15">
      <c r="A32" s="102">
        <v>23</v>
      </c>
      <c r="B32" s="102" t="s">
        <v>33</v>
      </c>
      <c r="C32" s="102">
        <v>0</v>
      </c>
      <c r="D32" s="102">
        <v>0</v>
      </c>
      <c r="E32" s="102">
        <v>0</v>
      </c>
      <c r="F32" s="102">
        <v>0</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row>
    <row r="33" spans="1:186" ht="15">
      <c r="A33" s="102">
        <v>24</v>
      </c>
      <c r="B33" s="102" t="s">
        <v>34</v>
      </c>
      <c r="C33" s="102">
        <v>3</v>
      </c>
      <c r="D33" s="102">
        <v>0.21</v>
      </c>
      <c r="E33" s="102">
        <v>0</v>
      </c>
      <c r="F33" s="102">
        <v>0</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row>
    <row r="34" spans="1:186" ht="15">
      <c r="A34" s="102">
        <v>25</v>
      </c>
      <c r="B34" s="102" t="s">
        <v>35</v>
      </c>
      <c r="C34" s="102">
        <v>49</v>
      </c>
      <c r="D34" s="102">
        <v>1.69</v>
      </c>
      <c r="E34" s="102">
        <v>10</v>
      </c>
      <c r="F34" s="102">
        <v>0</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row>
    <row r="35" spans="1:186" ht="15">
      <c r="A35" s="102">
        <v>26</v>
      </c>
      <c r="B35" s="102" t="s">
        <v>36</v>
      </c>
      <c r="C35" s="102">
        <v>0</v>
      </c>
      <c r="D35" s="102">
        <v>0</v>
      </c>
      <c r="E35" s="102">
        <v>0</v>
      </c>
      <c r="F35" s="102">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row>
    <row r="36" spans="1:186" ht="15">
      <c r="A36" s="102">
        <v>27</v>
      </c>
      <c r="B36" s="102" t="s">
        <v>37</v>
      </c>
      <c r="C36" s="102">
        <v>13</v>
      </c>
      <c r="D36" s="102">
        <v>0.63</v>
      </c>
      <c r="E36" s="102">
        <v>1</v>
      </c>
      <c r="F36" s="102">
        <v>0.05</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row>
    <row r="37" spans="1:186" ht="15">
      <c r="A37" s="102">
        <v>28</v>
      </c>
      <c r="B37" s="102" t="s">
        <v>38</v>
      </c>
      <c r="C37" s="102">
        <v>30</v>
      </c>
      <c r="D37" s="102">
        <v>0.67</v>
      </c>
      <c r="E37" s="102">
        <v>10</v>
      </c>
      <c r="F37" s="102">
        <v>0.21</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row>
    <row r="38" spans="1:186" ht="15">
      <c r="A38" s="102">
        <v>29</v>
      </c>
      <c r="B38" s="102" t="s">
        <v>39</v>
      </c>
      <c r="C38" s="102">
        <v>1</v>
      </c>
      <c r="D38" s="102">
        <v>0.02</v>
      </c>
      <c r="E38" s="102">
        <v>0</v>
      </c>
      <c r="F38" s="102">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row>
    <row r="39" spans="1:186" ht="15">
      <c r="A39" s="102">
        <v>30</v>
      </c>
      <c r="B39" s="102" t="s">
        <v>40</v>
      </c>
      <c r="C39" s="102">
        <v>0</v>
      </c>
      <c r="D39" s="102">
        <v>0</v>
      </c>
      <c r="E39" s="102">
        <v>0</v>
      </c>
      <c r="F39" s="102">
        <v>0</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row>
    <row r="40" spans="1:186" ht="15">
      <c r="A40" s="102">
        <v>31</v>
      </c>
      <c r="B40" s="102" t="s">
        <v>41</v>
      </c>
      <c r="C40" s="102">
        <v>0</v>
      </c>
      <c r="D40" s="102">
        <v>0</v>
      </c>
      <c r="E40" s="102">
        <v>0</v>
      </c>
      <c r="F40" s="102">
        <v>0</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row>
    <row r="41" spans="1:186" ht="15">
      <c r="A41" s="102">
        <v>32</v>
      </c>
      <c r="B41" s="102" t="s">
        <v>42</v>
      </c>
      <c r="C41" s="102">
        <v>0</v>
      </c>
      <c r="D41" s="102">
        <v>0</v>
      </c>
      <c r="E41" s="102">
        <v>0</v>
      </c>
      <c r="F41" s="102">
        <v>0</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row>
    <row r="42" spans="1:186" ht="15">
      <c r="A42" s="102">
        <v>33</v>
      </c>
      <c r="B42" s="102" t="s">
        <v>43</v>
      </c>
      <c r="C42" s="102">
        <v>0</v>
      </c>
      <c r="D42" s="102">
        <v>0</v>
      </c>
      <c r="E42" s="102">
        <v>0</v>
      </c>
      <c r="F42" s="102">
        <v>0</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row>
    <row r="43" spans="1:186" ht="15">
      <c r="A43" s="102">
        <v>34</v>
      </c>
      <c r="B43" s="102" t="s">
        <v>44</v>
      </c>
      <c r="C43" s="102">
        <v>0</v>
      </c>
      <c r="D43" s="102">
        <v>0</v>
      </c>
      <c r="E43" s="102">
        <v>0</v>
      </c>
      <c r="F43" s="102">
        <v>0</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row>
    <row r="44" spans="1:186" ht="15">
      <c r="A44" s="102">
        <v>35</v>
      </c>
      <c r="B44" s="102" t="s">
        <v>45</v>
      </c>
      <c r="C44" s="102">
        <v>984</v>
      </c>
      <c r="D44" s="102">
        <v>34.54</v>
      </c>
      <c r="E44" s="102">
        <v>290</v>
      </c>
      <c r="F44" s="102">
        <v>11</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row>
    <row r="45" spans="1:186" ht="15">
      <c r="A45" s="102">
        <v>36</v>
      </c>
      <c r="B45" s="102" t="s">
        <v>46</v>
      </c>
      <c r="C45" s="102">
        <v>2232</v>
      </c>
      <c r="D45" s="102">
        <v>105.89</v>
      </c>
      <c r="E45" s="102">
        <v>280</v>
      </c>
      <c r="F45" s="102">
        <v>17.57</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row>
    <row r="46" spans="1:186" ht="15">
      <c r="A46" s="102">
        <v>37</v>
      </c>
      <c r="B46" s="102" t="s">
        <v>47</v>
      </c>
      <c r="C46" s="102">
        <v>0</v>
      </c>
      <c r="D46" s="102">
        <v>0</v>
      </c>
      <c r="E46" s="102">
        <v>0</v>
      </c>
      <c r="F46" s="102">
        <v>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row>
    <row r="47" spans="1:186" ht="15">
      <c r="A47" s="102">
        <v>38</v>
      </c>
      <c r="B47" s="102" t="s">
        <v>48</v>
      </c>
      <c r="C47" s="102">
        <v>0</v>
      </c>
      <c r="D47" s="102">
        <v>0</v>
      </c>
      <c r="E47" s="102">
        <v>0</v>
      </c>
      <c r="F47" s="102">
        <v>0</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row>
    <row r="48" spans="1:186" ht="15">
      <c r="A48" s="102">
        <v>39</v>
      </c>
      <c r="B48" s="102" t="s">
        <v>49</v>
      </c>
      <c r="C48" s="102">
        <v>0</v>
      </c>
      <c r="D48" s="102">
        <v>0</v>
      </c>
      <c r="E48" s="102">
        <v>0</v>
      </c>
      <c r="F48" s="102">
        <v>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row>
    <row r="49" spans="1:186" ht="15">
      <c r="A49" s="102">
        <v>40</v>
      </c>
      <c r="B49" s="102" t="s">
        <v>50</v>
      </c>
      <c r="C49" s="102">
        <v>0</v>
      </c>
      <c r="D49" s="102">
        <v>0</v>
      </c>
      <c r="E49" s="102">
        <v>0</v>
      </c>
      <c r="F49" s="102">
        <v>0</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row>
    <row r="50" spans="1:186" ht="15">
      <c r="A50" s="102">
        <v>41</v>
      </c>
      <c r="B50" s="102" t="s">
        <v>51</v>
      </c>
      <c r="C50" s="102">
        <v>0</v>
      </c>
      <c r="D50" s="102">
        <v>0</v>
      </c>
      <c r="E50" s="102">
        <v>0</v>
      </c>
      <c r="F50" s="102">
        <v>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row>
    <row r="51" spans="1:186" ht="15">
      <c r="A51" s="102">
        <v>42</v>
      </c>
      <c r="B51" s="102" t="s">
        <v>52</v>
      </c>
      <c r="C51" s="102">
        <v>0</v>
      </c>
      <c r="D51" s="102">
        <v>0</v>
      </c>
      <c r="E51" s="102">
        <v>0</v>
      </c>
      <c r="F51" s="102">
        <v>0</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row>
    <row r="52" spans="1:186" ht="15">
      <c r="A52" s="102">
        <v>43</v>
      </c>
      <c r="B52" s="102" t="s">
        <v>53</v>
      </c>
      <c r="C52" s="102">
        <v>0</v>
      </c>
      <c r="D52" s="102">
        <v>0</v>
      </c>
      <c r="E52" s="102">
        <v>0</v>
      </c>
      <c r="F52" s="102">
        <v>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row>
    <row r="53" spans="1:186" ht="15">
      <c r="A53" s="102">
        <v>44</v>
      </c>
      <c r="B53" s="102" t="s">
        <v>54</v>
      </c>
      <c r="C53" s="102">
        <v>0</v>
      </c>
      <c r="D53" s="102">
        <v>0</v>
      </c>
      <c r="E53" s="102">
        <v>0</v>
      </c>
      <c r="F53" s="102">
        <v>0</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row>
    <row r="54" spans="1:186" ht="15">
      <c r="A54" s="102">
        <v>45</v>
      </c>
      <c r="B54" s="102" t="s">
        <v>55</v>
      </c>
      <c r="C54" s="102">
        <v>0</v>
      </c>
      <c r="D54" s="102">
        <v>0</v>
      </c>
      <c r="E54" s="102">
        <v>0</v>
      </c>
      <c r="F54" s="102">
        <v>0</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row>
    <row r="55" spans="1:186" ht="15">
      <c r="A55" s="102">
        <v>46</v>
      </c>
      <c r="B55" s="102" t="s">
        <v>56</v>
      </c>
      <c r="C55" s="102">
        <v>0</v>
      </c>
      <c r="D55" s="102">
        <v>0</v>
      </c>
      <c r="E55" s="102">
        <v>0</v>
      </c>
      <c r="F55" s="102">
        <v>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row>
    <row r="56" spans="1:186" ht="15">
      <c r="A56" s="102">
        <v>47</v>
      </c>
      <c r="B56" s="102" t="s">
        <v>57</v>
      </c>
      <c r="C56" s="102">
        <v>0</v>
      </c>
      <c r="D56" s="102">
        <v>0</v>
      </c>
      <c r="E56" s="102">
        <v>0</v>
      </c>
      <c r="F56" s="102">
        <v>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row>
    <row r="57" spans="1:186" ht="15">
      <c r="A57" s="102">
        <v>48</v>
      </c>
      <c r="B57" s="102" t="s">
        <v>58</v>
      </c>
      <c r="C57" s="102">
        <v>0</v>
      </c>
      <c r="D57" s="102">
        <v>0</v>
      </c>
      <c r="E57" s="102">
        <v>0</v>
      </c>
      <c r="F57" s="102">
        <v>0</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row>
    <row r="58" spans="1:186" ht="15">
      <c r="A58" s="102">
        <v>49</v>
      </c>
      <c r="B58" s="102" t="s">
        <v>59</v>
      </c>
      <c r="C58" s="102">
        <v>0</v>
      </c>
      <c r="D58" s="102">
        <v>0</v>
      </c>
      <c r="E58" s="102">
        <v>0</v>
      </c>
      <c r="F58" s="102">
        <v>0</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row>
    <row r="59" spans="1:186" s="15" customFormat="1" ht="29.25" customHeight="1">
      <c r="A59" s="117"/>
      <c r="B59" s="118" t="s">
        <v>60</v>
      </c>
      <c r="C59" s="118">
        <f>SUM(C10:C58)</f>
        <v>17942</v>
      </c>
      <c r="D59" s="118">
        <f t="shared" ref="D59:F59" si="0">SUM(D10:D58)</f>
        <v>775.46</v>
      </c>
      <c r="E59" s="118">
        <f t="shared" si="0"/>
        <v>5610</v>
      </c>
      <c r="F59" s="118">
        <f t="shared" si="0"/>
        <v>191.45000000000002</v>
      </c>
    </row>
  </sheetData>
  <mergeCells count="11">
    <mergeCell ref="B1:F1"/>
    <mergeCell ref="B2:F2"/>
    <mergeCell ref="B3:F3"/>
    <mergeCell ref="B4:F4"/>
    <mergeCell ref="C5:D5"/>
    <mergeCell ref="E5:F5"/>
    <mergeCell ref="A7:A9"/>
    <mergeCell ref="B7:B9"/>
    <mergeCell ref="C7:F7"/>
    <mergeCell ref="C8:D8"/>
    <mergeCell ref="E8:F8"/>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selection activeCell="L91" sqref="L91"/>
    </sheetView>
  </sheetViews>
  <sheetFormatPr defaultRowHeight="12.75"/>
  <cols>
    <col min="1" max="1" width="4" style="144" bestFit="1" customWidth="1"/>
    <col min="2" max="2" width="26" style="144" customWidth="1"/>
    <col min="3" max="3" width="9.85546875" style="144" customWidth="1"/>
    <col min="4" max="4" width="13.140625" style="177" customWidth="1"/>
    <col min="5" max="5" width="8.42578125" style="144" customWidth="1"/>
    <col min="6" max="6" width="8" style="177" customWidth="1"/>
    <col min="7" max="7" width="9.28515625" style="144" customWidth="1"/>
    <col min="8" max="8" width="9.140625" style="177" bestFit="1" customWidth="1"/>
    <col min="9" max="9" width="9.7109375" style="144" customWidth="1"/>
    <col min="10" max="10" width="13.7109375" style="177" customWidth="1"/>
    <col min="11" max="11" width="13" style="144" customWidth="1"/>
    <col min="12" max="12" width="10" style="144" customWidth="1"/>
    <col min="13" max="13" width="9.85546875" style="144" bestFit="1" customWidth="1"/>
    <col min="14" max="14" width="10.42578125" style="144" customWidth="1"/>
    <col min="15" max="15" width="9.140625" style="144" customWidth="1"/>
    <col min="16" max="16384" width="9.140625" style="144"/>
  </cols>
  <sheetData>
    <row r="1" spans="1:14" ht="6.75" customHeight="1">
      <c r="A1" s="634"/>
      <c r="B1" s="634"/>
      <c r="C1" s="634"/>
      <c r="D1" s="634"/>
      <c r="E1" s="634"/>
      <c r="F1" s="634"/>
      <c r="G1" s="634"/>
      <c r="H1" s="634"/>
      <c r="I1" s="634"/>
      <c r="J1" s="634"/>
    </row>
    <row r="2" spans="1:14" ht="20.25" customHeight="1">
      <c r="A2" s="635" t="s">
        <v>202</v>
      </c>
      <c r="B2" s="635"/>
      <c r="C2" s="635"/>
      <c r="D2" s="635"/>
      <c r="E2" s="635"/>
      <c r="F2" s="635"/>
      <c r="G2" s="635"/>
      <c r="H2" s="635"/>
      <c r="I2" s="635"/>
      <c r="J2" s="635"/>
      <c r="K2" s="635"/>
      <c r="L2" s="635"/>
      <c r="M2" s="635"/>
      <c r="N2" s="635"/>
    </row>
    <row r="3" spans="1:14" ht="24" customHeight="1">
      <c r="A3" s="636" t="s">
        <v>203</v>
      </c>
      <c r="B3" s="636"/>
      <c r="C3" s="636"/>
      <c r="D3" s="636"/>
      <c r="E3" s="636"/>
      <c r="F3" s="636"/>
      <c r="G3" s="636"/>
      <c r="H3" s="636"/>
      <c r="I3" s="636"/>
      <c r="J3" s="636"/>
      <c r="K3" s="636"/>
      <c r="L3" s="636"/>
      <c r="M3" s="636"/>
      <c r="N3" s="636"/>
    </row>
    <row r="4" spans="1:14" ht="24" customHeight="1">
      <c r="A4" s="145" t="s">
        <v>204</v>
      </c>
      <c r="B4" s="145"/>
      <c r="C4" s="145"/>
      <c r="D4" s="145"/>
      <c r="E4" s="145"/>
      <c r="F4" s="145"/>
      <c r="G4" s="145"/>
      <c r="H4" s="145"/>
      <c r="I4" s="145"/>
      <c r="J4" s="146"/>
    </row>
    <row r="5" spans="1:14" ht="54" customHeight="1">
      <c r="A5" s="637" t="s">
        <v>205</v>
      </c>
      <c r="B5" s="639" t="s">
        <v>6</v>
      </c>
      <c r="C5" s="641" t="s">
        <v>206</v>
      </c>
      <c r="D5" s="641"/>
      <c r="E5" s="641" t="s">
        <v>207</v>
      </c>
      <c r="F5" s="641"/>
      <c r="G5" s="641" t="s">
        <v>208</v>
      </c>
      <c r="H5" s="641"/>
      <c r="I5" s="641" t="s">
        <v>209</v>
      </c>
      <c r="J5" s="641"/>
      <c r="K5" s="147" t="s">
        <v>210</v>
      </c>
      <c r="L5" s="148" t="s">
        <v>211</v>
      </c>
      <c r="M5" s="147" t="s">
        <v>212</v>
      </c>
      <c r="N5" s="149" t="s">
        <v>213</v>
      </c>
    </row>
    <row r="6" spans="1:14" s="153" customFormat="1" ht="14.25">
      <c r="A6" s="638"/>
      <c r="B6" s="640"/>
      <c r="C6" s="150" t="s">
        <v>214</v>
      </c>
      <c r="D6" s="151" t="s">
        <v>164</v>
      </c>
      <c r="E6" s="150" t="s">
        <v>214</v>
      </c>
      <c r="F6" s="151" t="s">
        <v>164</v>
      </c>
      <c r="G6" s="150" t="s">
        <v>214</v>
      </c>
      <c r="H6" s="151" t="s">
        <v>164</v>
      </c>
      <c r="I6" s="150" t="s">
        <v>214</v>
      </c>
      <c r="J6" s="151" t="s">
        <v>164</v>
      </c>
      <c r="K6" s="147" t="s">
        <v>214</v>
      </c>
      <c r="L6" s="148" t="s">
        <v>214</v>
      </c>
      <c r="M6" s="147" t="s">
        <v>214</v>
      </c>
      <c r="N6" s="152" t="s">
        <v>214</v>
      </c>
    </row>
    <row r="7" spans="1:14" ht="15">
      <c r="A7" s="154" t="s">
        <v>215</v>
      </c>
      <c r="B7" s="155" t="s">
        <v>216</v>
      </c>
      <c r="C7" s="156"/>
      <c r="D7" s="157"/>
      <c r="E7" s="156"/>
      <c r="F7" s="157"/>
      <c r="G7" s="156"/>
      <c r="H7" s="157"/>
      <c r="I7" s="156"/>
      <c r="J7" s="157"/>
      <c r="K7" s="158"/>
      <c r="L7" s="158"/>
      <c r="M7" s="158"/>
      <c r="N7" s="158"/>
    </row>
    <row r="8" spans="1:14" ht="18" customHeight="1">
      <c r="A8" s="159">
        <v>1</v>
      </c>
      <c r="B8" s="160" t="s">
        <v>217</v>
      </c>
      <c r="C8" s="156">
        <v>16977</v>
      </c>
      <c r="D8" s="157">
        <v>56107.17</v>
      </c>
      <c r="E8" s="156">
        <v>264</v>
      </c>
      <c r="F8" s="157">
        <v>66.099999999999994</v>
      </c>
      <c r="G8" s="156">
        <v>1619</v>
      </c>
      <c r="H8" s="157">
        <v>5311.27</v>
      </c>
      <c r="I8" s="156">
        <f>C8+E8-G8</f>
        <v>15622</v>
      </c>
      <c r="J8" s="157">
        <f>D8+F8-H8</f>
        <v>50862</v>
      </c>
      <c r="K8" s="158">
        <v>3072</v>
      </c>
      <c r="L8" s="158">
        <v>6010</v>
      </c>
      <c r="M8" s="158">
        <v>6540</v>
      </c>
      <c r="N8" s="158">
        <f t="shared" ref="N8:N77" si="0">K8+L8+M8</f>
        <v>15622</v>
      </c>
    </row>
    <row r="9" spans="1:14" ht="18" customHeight="1">
      <c r="A9" s="159">
        <v>2</v>
      </c>
      <c r="B9" s="160" t="s">
        <v>218</v>
      </c>
      <c r="C9" s="156">
        <v>25290</v>
      </c>
      <c r="D9" s="157">
        <v>32594.32</v>
      </c>
      <c r="E9" s="156">
        <v>0</v>
      </c>
      <c r="F9" s="157">
        <v>0</v>
      </c>
      <c r="G9" s="156">
        <v>136</v>
      </c>
      <c r="H9" s="157">
        <v>149.80000000000001</v>
      </c>
      <c r="I9" s="156">
        <f t="shared" ref="I9:J11" si="1">C9+E9-G9</f>
        <v>25154</v>
      </c>
      <c r="J9" s="157">
        <f t="shared" si="1"/>
        <v>32444.52</v>
      </c>
      <c r="K9" s="158">
        <v>18415</v>
      </c>
      <c r="L9" s="158">
        <v>2615</v>
      </c>
      <c r="M9" s="158">
        <v>4124</v>
      </c>
      <c r="N9" s="158">
        <f t="shared" si="0"/>
        <v>25154</v>
      </c>
    </row>
    <row r="10" spans="1:14" ht="18" customHeight="1">
      <c r="A10" s="159">
        <v>3</v>
      </c>
      <c r="B10" s="160" t="s">
        <v>219</v>
      </c>
      <c r="C10" s="156">
        <v>1984</v>
      </c>
      <c r="D10" s="157">
        <v>2860.509998</v>
      </c>
      <c r="E10" s="156">
        <v>612</v>
      </c>
      <c r="F10" s="157">
        <v>100.99079999999999</v>
      </c>
      <c r="G10" s="156">
        <v>0</v>
      </c>
      <c r="H10" s="157">
        <v>0</v>
      </c>
      <c r="I10" s="156">
        <f t="shared" si="1"/>
        <v>2596</v>
      </c>
      <c r="J10" s="157">
        <f t="shared" si="1"/>
        <v>2961.500798</v>
      </c>
      <c r="K10" s="158">
        <v>581</v>
      </c>
      <c r="L10" s="158">
        <v>1301</v>
      </c>
      <c r="M10" s="158">
        <v>714</v>
      </c>
      <c r="N10" s="158">
        <f t="shared" si="0"/>
        <v>2596</v>
      </c>
    </row>
    <row r="11" spans="1:14" ht="18" customHeight="1">
      <c r="A11" s="159">
        <v>4</v>
      </c>
      <c r="B11" s="160" t="s">
        <v>220</v>
      </c>
      <c r="C11" s="156">
        <v>0</v>
      </c>
      <c r="D11" s="157">
        <v>0</v>
      </c>
      <c r="E11" s="156">
        <v>440</v>
      </c>
      <c r="F11" s="157">
        <v>1000.5</v>
      </c>
      <c r="G11" s="156">
        <v>0</v>
      </c>
      <c r="H11" s="157">
        <v>0</v>
      </c>
      <c r="I11" s="156">
        <f t="shared" si="1"/>
        <v>440</v>
      </c>
      <c r="J11" s="157">
        <f t="shared" si="1"/>
        <v>1000.5</v>
      </c>
      <c r="K11" s="158">
        <v>440</v>
      </c>
      <c r="L11" s="158">
        <v>0</v>
      </c>
      <c r="M11" s="158">
        <v>0</v>
      </c>
      <c r="N11" s="158">
        <f t="shared" si="0"/>
        <v>440</v>
      </c>
    </row>
    <row r="12" spans="1:14" ht="18" customHeight="1">
      <c r="A12" s="154"/>
      <c r="B12" s="155" t="s">
        <v>221</v>
      </c>
      <c r="C12" s="161">
        <f t="shared" ref="C12:M12" si="2">SUM(C8:C11)</f>
        <v>44251</v>
      </c>
      <c r="D12" s="162">
        <f t="shared" si="2"/>
        <v>91561.999997999985</v>
      </c>
      <c r="E12" s="161">
        <f t="shared" si="2"/>
        <v>1316</v>
      </c>
      <c r="F12" s="162">
        <f t="shared" si="2"/>
        <v>1167.5907999999999</v>
      </c>
      <c r="G12" s="161">
        <f t="shared" si="2"/>
        <v>1755</v>
      </c>
      <c r="H12" s="162">
        <f t="shared" si="2"/>
        <v>5461.0700000000006</v>
      </c>
      <c r="I12" s="161">
        <f t="shared" si="2"/>
        <v>43812</v>
      </c>
      <c r="J12" s="162">
        <f t="shared" si="2"/>
        <v>87268.520797999998</v>
      </c>
      <c r="K12" s="163">
        <f t="shared" si="2"/>
        <v>22508</v>
      </c>
      <c r="L12" s="164">
        <f t="shared" si="2"/>
        <v>9926</v>
      </c>
      <c r="M12" s="164">
        <f t="shared" si="2"/>
        <v>11378</v>
      </c>
      <c r="N12" s="164">
        <f t="shared" si="0"/>
        <v>43812</v>
      </c>
    </row>
    <row r="13" spans="1:14" ht="18" customHeight="1">
      <c r="A13" s="154" t="s">
        <v>222</v>
      </c>
      <c r="B13" s="155" t="s">
        <v>223</v>
      </c>
      <c r="C13" s="156"/>
      <c r="D13" s="157"/>
      <c r="E13" s="156"/>
      <c r="F13" s="157"/>
      <c r="G13" s="156"/>
      <c r="H13" s="157"/>
      <c r="I13" s="156"/>
      <c r="J13" s="157"/>
      <c r="K13" s="158"/>
      <c r="L13" s="158"/>
      <c r="M13" s="158"/>
      <c r="N13" s="158"/>
    </row>
    <row r="14" spans="1:14" ht="18" customHeight="1">
      <c r="A14" s="159">
        <v>5</v>
      </c>
      <c r="B14" s="160" t="s">
        <v>224</v>
      </c>
      <c r="C14" s="156">
        <v>0</v>
      </c>
      <c r="D14" s="157">
        <v>0</v>
      </c>
      <c r="E14" s="156">
        <v>0</v>
      </c>
      <c r="F14" s="157">
        <v>0</v>
      </c>
      <c r="G14" s="156">
        <v>0</v>
      </c>
      <c r="H14" s="157">
        <v>0</v>
      </c>
      <c r="I14" s="156">
        <f t="shared" ref="I14:J21" si="3">C14+E14-G14</f>
        <v>0</v>
      </c>
      <c r="J14" s="157">
        <f t="shared" si="3"/>
        <v>0</v>
      </c>
      <c r="K14" s="158">
        <v>0</v>
      </c>
      <c r="L14" s="158">
        <v>0</v>
      </c>
      <c r="M14" s="158">
        <v>0</v>
      </c>
      <c r="N14" s="158">
        <f t="shared" si="0"/>
        <v>0</v>
      </c>
    </row>
    <row r="15" spans="1:14" ht="18" customHeight="1">
      <c r="A15" s="159">
        <v>6</v>
      </c>
      <c r="B15" s="160" t="s">
        <v>225</v>
      </c>
      <c r="C15" s="156">
        <v>0</v>
      </c>
      <c r="D15" s="157">
        <v>0</v>
      </c>
      <c r="E15" s="156">
        <v>0</v>
      </c>
      <c r="F15" s="157">
        <v>0</v>
      </c>
      <c r="G15" s="156">
        <v>0</v>
      </c>
      <c r="H15" s="157">
        <v>0</v>
      </c>
      <c r="I15" s="156">
        <f t="shared" si="3"/>
        <v>0</v>
      </c>
      <c r="J15" s="157">
        <f t="shared" si="3"/>
        <v>0</v>
      </c>
      <c r="K15" s="158">
        <v>0</v>
      </c>
      <c r="L15" s="158">
        <v>0</v>
      </c>
      <c r="M15" s="158">
        <v>0</v>
      </c>
      <c r="N15" s="158">
        <f t="shared" si="0"/>
        <v>0</v>
      </c>
    </row>
    <row r="16" spans="1:14" ht="18" customHeight="1">
      <c r="A16" s="159">
        <v>7</v>
      </c>
      <c r="B16" s="160" t="s">
        <v>226</v>
      </c>
      <c r="C16" s="156">
        <v>0</v>
      </c>
      <c r="D16" s="157">
        <v>0</v>
      </c>
      <c r="E16" s="156">
        <v>0</v>
      </c>
      <c r="F16" s="157">
        <v>0</v>
      </c>
      <c r="G16" s="156">
        <v>0</v>
      </c>
      <c r="H16" s="157">
        <v>0</v>
      </c>
      <c r="I16" s="156">
        <f t="shared" si="3"/>
        <v>0</v>
      </c>
      <c r="J16" s="157">
        <f t="shared" si="3"/>
        <v>0</v>
      </c>
      <c r="K16" s="158">
        <v>0</v>
      </c>
      <c r="L16" s="158">
        <v>0</v>
      </c>
      <c r="M16" s="158">
        <v>0</v>
      </c>
      <c r="N16" s="158">
        <f t="shared" si="0"/>
        <v>0</v>
      </c>
    </row>
    <row r="17" spans="1:14" ht="18" customHeight="1">
      <c r="A17" s="159">
        <v>8</v>
      </c>
      <c r="B17" s="165" t="s">
        <v>227</v>
      </c>
      <c r="C17" s="156">
        <v>0</v>
      </c>
      <c r="D17" s="157">
        <v>0</v>
      </c>
      <c r="E17" s="156">
        <v>0</v>
      </c>
      <c r="F17" s="157">
        <v>0</v>
      </c>
      <c r="G17" s="156">
        <v>0</v>
      </c>
      <c r="H17" s="157">
        <v>0</v>
      </c>
      <c r="I17" s="156">
        <f t="shared" si="3"/>
        <v>0</v>
      </c>
      <c r="J17" s="157">
        <f t="shared" si="3"/>
        <v>0</v>
      </c>
      <c r="K17" s="158">
        <v>0</v>
      </c>
      <c r="L17" s="158">
        <v>0</v>
      </c>
      <c r="M17" s="158">
        <v>0</v>
      </c>
      <c r="N17" s="158">
        <f t="shared" si="0"/>
        <v>0</v>
      </c>
    </row>
    <row r="18" spans="1:14" ht="18" customHeight="1">
      <c r="A18" s="159">
        <v>9</v>
      </c>
      <c r="B18" s="165" t="s">
        <v>228</v>
      </c>
      <c r="C18" s="156">
        <v>8</v>
      </c>
      <c r="D18" s="157">
        <v>10</v>
      </c>
      <c r="E18" s="156">
        <v>3</v>
      </c>
      <c r="F18" s="157">
        <v>5</v>
      </c>
      <c r="G18" s="156">
        <v>5</v>
      </c>
      <c r="H18" s="157">
        <v>6</v>
      </c>
      <c r="I18" s="156">
        <f t="shared" si="3"/>
        <v>6</v>
      </c>
      <c r="J18" s="157">
        <f t="shared" si="3"/>
        <v>9</v>
      </c>
      <c r="K18" s="158">
        <v>4</v>
      </c>
      <c r="L18" s="158">
        <v>1</v>
      </c>
      <c r="M18" s="158">
        <v>1</v>
      </c>
      <c r="N18" s="158">
        <f t="shared" si="0"/>
        <v>6</v>
      </c>
    </row>
    <row r="19" spans="1:14" ht="18" customHeight="1">
      <c r="A19" s="159">
        <v>10</v>
      </c>
      <c r="B19" s="165" t="s">
        <v>229</v>
      </c>
      <c r="C19" s="156">
        <v>9</v>
      </c>
      <c r="D19" s="157">
        <v>682.39</v>
      </c>
      <c r="E19" s="156">
        <v>0</v>
      </c>
      <c r="F19" s="157">
        <v>0</v>
      </c>
      <c r="G19" s="156">
        <v>0</v>
      </c>
      <c r="H19" s="157">
        <v>0</v>
      </c>
      <c r="I19" s="156">
        <f t="shared" si="3"/>
        <v>9</v>
      </c>
      <c r="J19" s="157">
        <f t="shared" si="3"/>
        <v>682.39</v>
      </c>
      <c r="K19" s="158">
        <v>0</v>
      </c>
      <c r="L19" s="158">
        <v>0</v>
      </c>
      <c r="M19" s="158">
        <v>9</v>
      </c>
      <c r="N19" s="158">
        <f t="shared" si="0"/>
        <v>9</v>
      </c>
    </row>
    <row r="20" spans="1:14" ht="18" customHeight="1">
      <c r="A20" s="159">
        <v>11</v>
      </c>
      <c r="B20" s="165" t="s">
        <v>230</v>
      </c>
      <c r="C20" s="156">
        <v>0</v>
      </c>
      <c r="D20" s="157">
        <v>0</v>
      </c>
      <c r="E20" s="156">
        <v>0</v>
      </c>
      <c r="F20" s="157">
        <v>0</v>
      </c>
      <c r="G20" s="156">
        <v>0</v>
      </c>
      <c r="H20" s="157">
        <v>0</v>
      </c>
      <c r="I20" s="156">
        <f t="shared" si="3"/>
        <v>0</v>
      </c>
      <c r="J20" s="157">
        <f t="shared" si="3"/>
        <v>0</v>
      </c>
      <c r="K20" s="158">
        <v>0</v>
      </c>
      <c r="L20" s="158">
        <v>0</v>
      </c>
      <c r="M20" s="158">
        <v>0</v>
      </c>
      <c r="N20" s="158">
        <f t="shared" si="0"/>
        <v>0</v>
      </c>
    </row>
    <row r="21" spans="1:14" ht="18" customHeight="1">
      <c r="A21" s="159">
        <v>12</v>
      </c>
      <c r="B21" s="165" t="s">
        <v>231</v>
      </c>
      <c r="C21" s="156">
        <v>0</v>
      </c>
      <c r="D21" s="157">
        <v>0</v>
      </c>
      <c r="E21" s="156">
        <v>0</v>
      </c>
      <c r="F21" s="157">
        <v>0</v>
      </c>
      <c r="G21" s="156">
        <v>0</v>
      </c>
      <c r="H21" s="157">
        <v>0</v>
      </c>
      <c r="I21" s="156">
        <f t="shared" si="3"/>
        <v>0</v>
      </c>
      <c r="J21" s="157">
        <f t="shared" si="3"/>
        <v>0</v>
      </c>
      <c r="K21" s="158">
        <v>0</v>
      </c>
      <c r="L21" s="158">
        <v>0</v>
      </c>
      <c r="M21" s="158">
        <v>0</v>
      </c>
      <c r="N21" s="158">
        <f t="shared" si="0"/>
        <v>0</v>
      </c>
    </row>
    <row r="22" spans="1:14" ht="18" customHeight="1">
      <c r="A22" s="154"/>
      <c r="B22" s="155" t="s">
        <v>232</v>
      </c>
      <c r="C22" s="161">
        <f t="shared" ref="C22:M22" si="4">SUM(C14:C21)</f>
        <v>17</v>
      </c>
      <c r="D22" s="162">
        <f t="shared" si="4"/>
        <v>692.39</v>
      </c>
      <c r="E22" s="161">
        <f t="shared" si="4"/>
        <v>3</v>
      </c>
      <c r="F22" s="162">
        <f t="shared" si="4"/>
        <v>5</v>
      </c>
      <c r="G22" s="161">
        <f t="shared" si="4"/>
        <v>5</v>
      </c>
      <c r="H22" s="162">
        <f t="shared" si="4"/>
        <v>6</v>
      </c>
      <c r="I22" s="161">
        <f t="shared" si="4"/>
        <v>15</v>
      </c>
      <c r="J22" s="162">
        <f t="shared" si="4"/>
        <v>691.39</v>
      </c>
      <c r="K22" s="163">
        <f t="shared" si="4"/>
        <v>4</v>
      </c>
      <c r="L22" s="164">
        <f t="shared" si="4"/>
        <v>1</v>
      </c>
      <c r="M22" s="164">
        <f t="shared" si="4"/>
        <v>10</v>
      </c>
      <c r="N22" s="164">
        <f t="shared" si="0"/>
        <v>15</v>
      </c>
    </row>
    <row r="23" spans="1:14" ht="18" customHeight="1">
      <c r="A23" s="154" t="s">
        <v>233</v>
      </c>
      <c r="B23" s="155" t="s">
        <v>234</v>
      </c>
      <c r="C23" s="156"/>
      <c r="D23" s="157"/>
      <c r="E23" s="156"/>
      <c r="F23" s="157"/>
      <c r="G23" s="156"/>
      <c r="H23" s="157"/>
      <c r="I23" s="156"/>
      <c r="J23" s="157"/>
      <c r="K23" s="158"/>
      <c r="L23" s="158"/>
      <c r="M23" s="158"/>
      <c r="N23" s="158"/>
    </row>
    <row r="24" spans="1:14" ht="18" customHeight="1">
      <c r="A24" s="159">
        <v>1</v>
      </c>
      <c r="B24" s="160" t="s">
        <v>235</v>
      </c>
      <c r="C24" s="156">
        <v>0</v>
      </c>
      <c r="D24" s="157">
        <v>0</v>
      </c>
      <c r="E24" s="156">
        <v>0</v>
      </c>
      <c r="F24" s="157">
        <v>0</v>
      </c>
      <c r="G24" s="156">
        <v>0</v>
      </c>
      <c r="H24" s="157">
        <v>0</v>
      </c>
      <c r="I24" s="156">
        <f t="shared" ref="I24:J45" si="5">C24+E24-G24</f>
        <v>0</v>
      </c>
      <c r="J24" s="157">
        <f t="shared" si="5"/>
        <v>0</v>
      </c>
      <c r="K24" s="158">
        <v>0</v>
      </c>
      <c r="L24" s="158">
        <v>0</v>
      </c>
      <c r="M24" s="158">
        <v>0</v>
      </c>
      <c r="N24" s="158">
        <f t="shared" si="0"/>
        <v>0</v>
      </c>
    </row>
    <row r="25" spans="1:14" ht="18" customHeight="1">
      <c r="A25" s="159">
        <v>2</v>
      </c>
      <c r="B25" s="160" t="s">
        <v>236</v>
      </c>
      <c r="C25" s="156">
        <v>358</v>
      </c>
      <c r="D25" s="157">
        <v>296.05</v>
      </c>
      <c r="E25" s="156">
        <v>14</v>
      </c>
      <c r="F25" s="157">
        <v>12.58</v>
      </c>
      <c r="G25" s="156">
        <v>4</v>
      </c>
      <c r="H25" s="157">
        <v>2</v>
      </c>
      <c r="I25" s="156">
        <f t="shared" si="5"/>
        <v>368</v>
      </c>
      <c r="J25" s="157">
        <f t="shared" si="5"/>
        <v>306.63</v>
      </c>
      <c r="K25" s="158">
        <v>93</v>
      </c>
      <c r="L25" s="158">
        <v>95</v>
      </c>
      <c r="M25" s="158">
        <v>180</v>
      </c>
      <c r="N25" s="158">
        <f t="shared" si="0"/>
        <v>368</v>
      </c>
    </row>
    <row r="26" spans="1:14" ht="18" customHeight="1">
      <c r="A26" s="159">
        <v>3</v>
      </c>
      <c r="B26" s="160" t="s">
        <v>237</v>
      </c>
      <c r="C26" s="156">
        <v>0</v>
      </c>
      <c r="D26" s="157">
        <v>0</v>
      </c>
      <c r="E26" s="156">
        <v>0</v>
      </c>
      <c r="F26" s="157">
        <v>0</v>
      </c>
      <c r="G26" s="156">
        <v>0</v>
      </c>
      <c r="H26" s="157">
        <v>0</v>
      </c>
      <c r="I26" s="156">
        <f>C26+E26-G26</f>
        <v>0</v>
      </c>
      <c r="J26" s="157">
        <f>D26+F26-H26</f>
        <v>0</v>
      </c>
      <c r="K26" s="158">
        <v>0</v>
      </c>
      <c r="L26" s="158">
        <v>0</v>
      </c>
      <c r="M26" s="158">
        <v>0</v>
      </c>
      <c r="N26" s="158">
        <f t="shared" si="0"/>
        <v>0</v>
      </c>
    </row>
    <row r="27" spans="1:14" ht="18" customHeight="1">
      <c r="A27" s="159">
        <v>4</v>
      </c>
      <c r="B27" s="160" t="s">
        <v>238</v>
      </c>
      <c r="C27" s="156">
        <v>0</v>
      </c>
      <c r="D27" s="157">
        <v>0</v>
      </c>
      <c r="E27" s="156">
        <v>0</v>
      </c>
      <c r="F27" s="157">
        <v>0</v>
      </c>
      <c r="G27" s="156">
        <v>0</v>
      </c>
      <c r="H27" s="157">
        <v>0</v>
      </c>
      <c r="I27" s="156">
        <f t="shared" si="5"/>
        <v>0</v>
      </c>
      <c r="J27" s="157">
        <f t="shared" si="5"/>
        <v>0</v>
      </c>
      <c r="K27" s="158">
        <v>0</v>
      </c>
      <c r="L27" s="158">
        <v>0</v>
      </c>
      <c r="M27" s="158">
        <v>0</v>
      </c>
      <c r="N27" s="158">
        <f t="shared" si="0"/>
        <v>0</v>
      </c>
    </row>
    <row r="28" spans="1:14" ht="18" customHeight="1">
      <c r="A28" s="159">
        <v>5</v>
      </c>
      <c r="B28" s="160" t="s">
        <v>239</v>
      </c>
      <c r="C28" s="156">
        <v>0</v>
      </c>
      <c r="D28" s="157">
        <v>0</v>
      </c>
      <c r="E28" s="156">
        <v>0</v>
      </c>
      <c r="F28" s="157">
        <v>0</v>
      </c>
      <c r="G28" s="156">
        <v>0</v>
      </c>
      <c r="H28" s="157">
        <v>0</v>
      </c>
      <c r="I28" s="156">
        <f t="shared" si="5"/>
        <v>0</v>
      </c>
      <c r="J28" s="157">
        <f t="shared" si="5"/>
        <v>0</v>
      </c>
      <c r="K28" s="158">
        <v>0</v>
      </c>
      <c r="L28" s="158">
        <v>0</v>
      </c>
      <c r="M28" s="158">
        <v>0</v>
      </c>
      <c r="N28" s="158">
        <f t="shared" si="0"/>
        <v>0</v>
      </c>
    </row>
    <row r="29" spans="1:14" ht="18" customHeight="1">
      <c r="A29" s="159">
        <v>6</v>
      </c>
      <c r="B29" s="160" t="s">
        <v>240</v>
      </c>
      <c r="C29" s="156">
        <v>0</v>
      </c>
      <c r="D29" s="157">
        <v>0</v>
      </c>
      <c r="E29" s="156">
        <v>0</v>
      </c>
      <c r="F29" s="157">
        <v>0</v>
      </c>
      <c r="G29" s="156">
        <v>0</v>
      </c>
      <c r="H29" s="157">
        <v>0</v>
      </c>
      <c r="I29" s="156">
        <f t="shared" si="5"/>
        <v>0</v>
      </c>
      <c r="J29" s="157">
        <f t="shared" si="5"/>
        <v>0</v>
      </c>
      <c r="K29" s="158">
        <v>0</v>
      </c>
      <c r="L29" s="158">
        <v>0</v>
      </c>
      <c r="M29" s="158">
        <v>0</v>
      </c>
      <c r="N29" s="158">
        <f t="shared" si="0"/>
        <v>0</v>
      </c>
    </row>
    <row r="30" spans="1:14" ht="18" customHeight="1">
      <c r="A30" s="159">
        <v>7</v>
      </c>
      <c r="B30" s="160" t="s">
        <v>241</v>
      </c>
      <c r="C30" s="156">
        <v>0</v>
      </c>
      <c r="D30" s="157">
        <v>0</v>
      </c>
      <c r="E30" s="156">
        <v>0</v>
      </c>
      <c r="F30" s="157">
        <v>0</v>
      </c>
      <c r="G30" s="156">
        <v>0</v>
      </c>
      <c r="H30" s="157">
        <v>0</v>
      </c>
      <c r="I30" s="156">
        <f t="shared" si="5"/>
        <v>0</v>
      </c>
      <c r="J30" s="157">
        <f t="shared" si="5"/>
        <v>0</v>
      </c>
      <c r="K30" s="158">
        <v>0</v>
      </c>
      <c r="L30" s="158">
        <v>0</v>
      </c>
      <c r="M30" s="158">
        <v>0</v>
      </c>
      <c r="N30" s="158">
        <f t="shared" si="0"/>
        <v>0</v>
      </c>
    </row>
    <row r="31" spans="1:14" ht="18" customHeight="1">
      <c r="A31" s="159">
        <v>8</v>
      </c>
      <c r="B31" s="160" t="s">
        <v>242</v>
      </c>
      <c r="C31" s="156">
        <v>0</v>
      </c>
      <c r="D31" s="157">
        <v>0</v>
      </c>
      <c r="E31" s="156">
        <v>0</v>
      </c>
      <c r="F31" s="157">
        <v>0</v>
      </c>
      <c r="G31" s="156">
        <v>0</v>
      </c>
      <c r="H31" s="157">
        <v>0</v>
      </c>
      <c r="I31" s="156">
        <f t="shared" si="5"/>
        <v>0</v>
      </c>
      <c r="J31" s="157">
        <f t="shared" si="5"/>
        <v>0</v>
      </c>
      <c r="K31" s="158">
        <v>0</v>
      </c>
      <c r="L31" s="158">
        <v>0</v>
      </c>
      <c r="M31" s="158">
        <v>0</v>
      </c>
      <c r="N31" s="158">
        <f t="shared" si="0"/>
        <v>0</v>
      </c>
    </row>
    <row r="32" spans="1:14" ht="18" customHeight="1">
      <c r="A32" s="159">
        <v>9</v>
      </c>
      <c r="B32" s="160" t="s">
        <v>243</v>
      </c>
      <c r="C32" s="156">
        <v>0</v>
      </c>
      <c r="D32" s="157">
        <v>0</v>
      </c>
      <c r="E32" s="156">
        <v>0</v>
      </c>
      <c r="F32" s="157">
        <v>0</v>
      </c>
      <c r="G32" s="156">
        <v>0</v>
      </c>
      <c r="H32" s="157">
        <v>0</v>
      </c>
      <c r="I32" s="156">
        <f t="shared" si="5"/>
        <v>0</v>
      </c>
      <c r="J32" s="157">
        <f t="shared" si="5"/>
        <v>0</v>
      </c>
      <c r="K32" s="158">
        <v>0</v>
      </c>
      <c r="L32" s="158">
        <v>0</v>
      </c>
      <c r="M32" s="158">
        <v>0</v>
      </c>
      <c r="N32" s="158">
        <f t="shared" si="0"/>
        <v>0</v>
      </c>
    </row>
    <row r="33" spans="1:14" ht="18" customHeight="1">
      <c r="A33" s="159">
        <v>10</v>
      </c>
      <c r="B33" s="160" t="s">
        <v>244</v>
      </c>
      <c r="C33" s="156">
        <v>0</v>
      </c>
      <c r="D33" s="157">
        <v>0</v>
      </c>
      <c r="E33" s="156">
        <v>0</v>
      </c>
      <c r="F33" s="157">
        <v>0</v>
      </c>
      <c r="G33" s="156">
        <v>0</v>
      </c>
      <c r="H33" s="157">
        <v>0</v>
      </c>
      <c r="I33" s="156">
        <f t="shared" si="5"/>
        <v>0</v>
      </c>
      <c r="J33" s="157">
        <f t="shared" si="5"/>
        <v>0</v>
      </c>
      <c r="K33" s="158">
        <v>0</v>
      </c>
      <c r="L33" s="158">
        <v>0</v>
      </c>
      <c r="M33" s="158">
        <v>0</v>
      </c>
      <c r="N33" s="158">
        <f t="shared" si="0"/>
        <v>0</v>
      </c>
    </row>
    <row r="34" spans="1:14" ht="18" customHeight="1">
      <c r="A34" s="159">
        <v>11</v>
      </c>
      <c r="B34" s="160" t="s">
        <v>245</v>
      </c>
      <c r="C34" s="156">
        <v>0</v>
      </c>
      <c r="D34" s="157">
        <v>0</v>
      </c>
      <c r="E34" s="156">
        <v>0</v>
      </c>
      <c r="F34" s="157">
        <v>0</v>
      </c>
      <c r="G34" s="156">
        <v>0</v>
      </c>
      <c r="H34" s="157">
        <v>0</v>
      </c>
      <c r="I34" s="156">
        <f t="shared" si="5"/>
        <v>0</v>
      </c>
      <c r="J34" s="157">
        <f t="shared" si="5"/>
        <v>0</v>
      </c>
      <c r="K34" s="158">
        <v>0</v>
      </c>
      <c r="L34" s="158">
        <v>0</v>
      </c>
      <c r="M34" s="158">
        <v>0</v>
      </c>
      <c r="N34" s="158">
        <f t="shared" si="0"/>
        <v>0</v>
      </c>
    </row>
    <row r="35" spans="1:14" ht="18" customHeight="1">
      <c r="A35" s="159">
        <v>12</v>
      </c>
      <c r="B35" s="160" t="s">
        <v>246</v>
      </c>
      <c r="C35" s="156">
        <v>0</v>
      </c>
      <c r="D35" s="157">
        <v>0</v>
      </c>
      <c r="E35" s="156">
        <v>0</v>
      </c>
      <c r="F35" s="157">
        <v>0</v>
      </c>
      <c r="G35" s="156">
        <v>0</v>
      </c>
      <c r="H35" s="157">
        <v>0</v>
      </c>
      <c r="I35" s="156">
        <f t="shared" si="5"/>
        <v>0</v>
      </c>
      <c r="J35" s="157">
        <f t="shared" si="5"/>
        <v>0</v>
      </c>
      <c r="K35" s="158">
        <v>0</v>
      </c>
      <c r="L35" s="158">
        <v>0</v>
      </c>
      <c r="M35" s="158">
        <v>0</v>
      </c>
      <c r="N35" s="158">
        <f t="shared" si="0"/>
        <v>0</v>
      </c>
    </row>
    <row r="36" spans="1:14" ht="18" customHeight="1">
      <c r="A36" s="159">
        <v>13</v>
      </c>
      <c r="B36" s="160" t="s">
        <v>247</v>
      </c>
      <c r="C36" s="156">
        <v>0</v>
      </c>
      <c r="D36" s="157">
        <v>0</v>
      </c>
      <c r="E36" s="156">
        <v>0</v>
      </c>
      <c r="F36" s="157">
        <v>0</v>
      </c>
      <c r="G36" s="156">
        <v>0</v>
      </c>
      <c r="H36" s="157">
        <v>0</v>
      </c>
      <c r="I36" s="156">
        <f t="shared" si="5"/>
        <v>0</v>
      </c>
      <c r="J36" s="157">
        <f t="shared" si="5"/>
        <v>0</v>
      </c>
      <c r="K36" s="158">
        <v>0</v>
      </c>
      <c r="L36" s="158">
        <v>0</v>
      </c>
      <c r="M36" s="158">
        <v>0</v>
      </c>
      <c r="N36" s="158">
        <f t="shared" si="0"/>
        <v>0</v>
      </c>
    </row>
    <row r="37" spans="1:14" ht="18" customHeight="1">
      <c r="A37" s="159">
        <v>14</v>
      </c>
      <c r="B37" s="160" t="s">
        <v>248</v>
      </c>
      <c r="C37" s="156">
        <v>0</v>
      </c>
      <c r="D37" s="157">
        <v>0</v>
      </c>
      <c r="E37" s="156">
        <v>0</v>
      </c>
      <c r="F37" s="157">
        <v>0</v>
      </c>
      <c r="G37" s="156">
        <v>0</v>
      </c>
      <c r="H37" s="157">
        <v>0</v>
      </c>
      <c r="I37" s="156">
        <f t="shared" si="5"/>
        <v>0</v>
      </c>
      <c r="J37" s="157">
        <f t="shared" si="5"/>
        <v>0</v>
      </c>
      <c r="K37" s="158">
        <v>0</v>
      </c>
      <c r="L37" s="158">
        <v>0</v>
      </c>
      <c r="M37" s="158">
        <v>0</v>
      </c>
      <c r="N37" s="158">
        <f t="shared" si="0"/>
        <v>0</v>
      </c>
    </row>
    <row r="38" spans="1:14" ht="18" customHeight="1">
      <c r="A38" s="159">
        <v>15</v>
      </c>
      <c r="B38" s="160" t="s">
        <v>249</v>
      </c>
      <c r="C38" s="156">
        <v>23</v>
      </c>
      <c r="D38" s="157">
        <v>2663.6790918000002</v>
      </c>
      <c r="E38" s="156">
        <v>0</v>
      </c>
      <c r="F38" s="157">
        <v>0</v>
      </c>
      <c r="G38" s="156">
        <v>0</v>
      </c>
      <c r="H38" s="157">
        <v>0</v>
      </c>
      <c r="I38" s="156">
        <f t="shared" si="5"/>
        <v>23</v>
      </c>
      <c r="J38" s="157">
        <f t="shared" si="5"/>
        <v>2663.6790918000002</v>
      </c>
      <c r="K38" s="158">
        <v>4</v>
      </c>
      <c r="L38" s="158">
        <v>15</v>
      </c>
      <c r="M38" s="158">
        <v>4</v>
      </c>
      <c r="N38" s="158">
        <f t="shared" si="0"/>
        <v>23</v>
      </c>
    </row>
    <row r="39" spans="1:14" ht="18" customHeight="1">
      <c r="A39" s="159">
        <v>16</v>
      </c>
      <c r="B39" s="160" t="s">
        <v>250</v>
      </c>
      <c r="C39" s="156">
        <v>0</v>
      </c>
      <c r="D39" s="157">
        <v>0</v>
      </c>
      <c r="E39" s="156">
        <v>0</v>
      </c>
      <c r="F39" s="157">
        <v>0</v>
      </c>
      <c r="G39" s="156">
        <v>0</v>
      </c>
      <c r="H39" s="157">
        <v>0</v>
      </c>
      <c r="I39" s="156">
        <f t="shared" si="5"/>
        <v>0</v>
      </c>
      <c r="J39" s="157">
        <f t="shared" si="5"/>
        <v>0</v>
      </c>
      <c r="K39" s="158">
        <v>0</v>
      </c>
      <c r="L39" s="158">
        <v>0</v>
      </c>
      <c r="M39" s="158">
        <v>0</v>
      </c>
      <c r="N39" s="158">
        <f t="shared" si="0"/>
        <v>0</v>
      </c>
    </row>
    <row r="40" spans="1:14" ht="18" customHeight="1">
      <c r="A40" s="159">
        <v>17</v>
      </c>
      <c r="B40" s="160" t="s">
        <v>251</v>
      </c>
      <c r="C40" s="156">
        <v>0</v>
      </c>
      <c r="D40" s="157">
        <v>0</v>
      </c>
      <c r="E40" s="156">
        <v>0</v>
      </c>
      <c r="F40" s="157">
        <v>0</v>
      </c>
      <c r="G40" s="156">
        <v>0</v>
      </c>
      <c r="H40" s="157">
        <v>0</v>
      </c>
      <c r="I40" s="156">
        <f t="shared" si="5"/>
        <v>0</v>
      </c>
      <c r="J40" s="157">
        <f t="shared" si="5"/>
        <v>0</v>
      </c>
      <c r="K40" s="158">
        <v>0</v>
      </c>
      <c r="L40" s="158">
        <v>0</v>
      </c>
      <c r="M40" s="158">
        <v>0</v>
      </c>
      <c r="N40" s="158">
        <f t="shared" si="0"/>
        <v>0</v>
      </c>
    </row>
    <row r="41" spans="1:14" ht="18" customHeight="1">
      <c r="A41" s="159">
        <v>18</v>
      </c>
      <c r="B41" s="160" t="s">
        <v>252</v>
      </c>
      <c r="C41" s="156">
        <v>0</v>
      </c>
      <c r="D41" s="157">
        <v>0</v>
      </c>
      <c r="E41" s="156">
        <v>0</v>
      </c>
      <c r="F41" s="157">
        <v>0</v>
      </c>
      <c r="G41" s="156">
        <v>0</v>
      </c>
      <c r="H41" s="157">
        <v>0</v>
      </c>
      <c r="I41" s="156">
        <f t="shared" si="5"/>
        <v>0</v>
      </c>
      <c r="J41" s="157">
        <f t="shared" si="5"/>
        <v>0</v>
      </c>
      <c r="K41" s="158">
        <v>0</v>
      </c>
      <c r="L41" s="158">
        <v>0</v>
      </c>
      <c r="M41" s="158">
        <v>0</v>
      </c>
      <c r="N41" s="158">
        <f t="shared" si="0"/>
        <v>0</v>
      </c>
    </row>
    <row r="42" spans="1:14" ht="18" customHeight="1">
      <c r="A42" s="159">
        <v>19</v>
      </c>
      <c r="B42" s="160" t="s">
        <v>253</v>
      </c>
      <c r="C42" s="156">
        <v>0</v>
      </c>
      <c r="D42" s="157">
        <v>0</v>
      </c>
      <c r="E42" s="156">
        <v>0</v>
      </c>
      <c r="F42" s="157">
        <v>0</v>
      </c>
      <c r="G42" s="156">
        <v>0</v>
      </c>
      <c r="H42" s="157">
        <v>0</v>
      </c>
      <c r="I42" s="156">
        <f t="shared" si="5"/>
        <v>0</v>
      </c>
      <c r="J42" s="157">
        <f t="shared" si="5"/>
        <v>0</v>
      </c>
      <c r="K42" s="158">
        <v>0</v>
      </c>
      <c r="L42" s="158">
        <v>0</v>
      </c>
      <c r="M42" s="158">
        <v>0</v>
      </c>
      <c r="N42" s="158">
        <f t="shared" si="0"/>
        <v>0</v>
      </c>
    </row>
    <row r="43" spans="1:14" ht="18" customHeight="1">
      <c r="A43" s="159">
        <v>20</v>
      </c>
      <c r="B43" s="160" t="s">
        <v>254</v>
      </c>
      <c r="C43" s="156">
        <v>0</v>
      </c>
      <c r="D43" s="157">
        <v>0</v>
      </c>
      <c r="E43" s="156">
        <v>0</v>
      </c>
      <c r="F43" s="157">
        <v>0</v>
      </c>
      <c r="G43" s="156">
        <v>0</v>
      </c>
      <c r="H43" s="157">
        <v>0</v>
      </c>
      <c r="I43" s="156">
        <f t="shared" si="5"/>
        <v>0</v>
      </c>
      <c r="J43" s="157">
        <f t="shared" si="5"/>
        <v>0</v>
      </c>
      <c r="K43" s="158">
        <v>0</v>
      </c>
      <c r="L43" s="158">
        <v>0</v>
      </c>
      <c r="M43" s="158">
        <v>0</v>
      </c>
      <c r="N43" s="158">
        <f t="shared" si="0"/>
        <v>0</v>
      </c>
    </row>
    <row r="44" spans="1:14" ht="18" customHeight="1">
      <c r="A44" s="159">
        <v>21</v>
      </c>
      <c r="B44" s="160" t="s">
        <v>255</v>
      </c>
      <c r="C44" s="156">
        <v>0</v>
      </c>
      <c r="D44" s="157">
        <v>0</v>
      </c>
      <c r="E44" s="156">
        <v>0</v>
      </c>
      <c r="F44" s="157">
        <v>0</v>
      </c>
      <c r="G44" s="156">
        <v>0</v>
      </c>
      <c r="H44" s="157">
        <v>0</v>
      </c>
      <c r="I44" s="156">
        <f t="shared" si="5"/>
        <v>0</v>
      </c>
      <c r="J44" s="157">
        <f t="shared" si="5"/>
        <v>0</v>
      </c>
      <c r="K44" s="158">
        <v>0</v>
      </c>
      <c r="L44" s="158">
        <v>0</v>
      </c>
      <c r="M44" s="158">
        <v>0</v>
      </c>
      <c r="N44" s="158">
        <f t="shared" si="0"/>
        <v>0</v>
      </c>
    </row>
    <row r="45" spans="1:14" ht="18" customHeight="1">
      <c r="A45" s="159">
        <v>22</v>
      </c>
      <c r="B45" s="160" t="s">
        <v>256</v>
      </c>
      <c r="C45" s="156">
        <v>0</v>
      </c>
      <c r="D45" s="157">
        <v>0</v>
      </c>
      <c r="E45" s="156">
        <v>0</v>
      </c>
      <c r="F45" s="157">
        <v>0</v>
      </c>
      <c r="G45" s="156">
        <v>0</v>
      </c>
      <c r="H45" s="157">
        <v>0</v>
      </c>
      <c r="I45" s="156">
        <f t="shared" si="5"/>
        <v>0</v>
      </c>
      <c r="J45" s="157">
        <f t="shared" si="5"/>
        <v>0</v>
      </c>
      <c r="K45" s="158">
        <v>0</v>
      </c>
      <c r="L45" s="158">
        <v>0</v>
      </c>
      <c r="M45" s="158">
        <v>0</v>
      </c>
      <c r="N45" s="158">
        <f t="shared" si="0"/>
        <v>0</v>
      </c>
    </row>
    <row r="46" spans="1:14" ht="18" customHeight="1">
      <c r="A46" s="159"/>
      <c r="B46" s="155" t="s">
        <v>257</v>
      </c>
      <c r="C46" s="161">
        <f>SUM(C24:C45)</f>
        <v>381</v>
      </c>
      <c r="D46" s="162">
        <f t="shared" ref="D46:K46" si="6">SUM(D24:D45)</f>
        <v>2959.7290918000003</v>
      </c>
      <c r="E46" s="161">
        <f t="shared" si="6"/>
        <v>14</v>
      </c>
      <c r="F46" s="162">
        <f t="shared" si="6"/>
        <v>12.58</v>
      </c>
      <c r="G46" s="161">
        <f t="shared" si="6"/>
        <v>4</v>
      </c>
      <c r="H46" s="162">
        <f t="shared" si="6"/>
        <v>2</v>
      </c>
      <c r="I46" s="161">
        <f t="shared" si="6"/>
        <v>391</v>
      </c>
      <c r="J46" s="162">
        <f t="shared" si="6"/>
        <v>2970.3090918000003</v>
      </c>
      <c r="K46" s="163">
        <f t="shared" si="6"/>
        <v>97</v>
      </c>
      <c r="L46" s="164">
        <f>SUM(L24:L45)</f>
        <v>110</v>
      </c>
      <c r="M46" s="164">
        <f>SUM(M24:M45)</f>
        <v>184</v>
      </c>
      <c r="N46" s="164">
        <f t="shared" si="0"/>
        <v>391</v>
      </c>
    </row>
    <row r="47" spans="1:14" ht="18" customHeight="1">
      <c r="A47" s="154" t="s">
        <v>258</v>
      </c>
      <c r="B47" s="155" t="s">
        <v>259</v>
      </c>
      <c r="C47" s="156"/>
      <c r="D47" s="157"/>
      <c r="E47" s="156"/>
      <c r="F47" s="157"/>
      <c r="G47" s="156"/>
      <c r="H47" s="157"/>
      <c r="I47" s="156"/>
      <c r="J47" s="157"/>
      <c r="K47" s="158"/>
      <c r="L47" s="158"/>
      <c r="M47" s="166"/>
      <c r="N47" s="158"/>
    </row>
    <row r="48" spans="1:14" ht="18" customHeight="1">
      <c r="A48" s="159">
        <v>1</v>
      </c>
      <c r="B48" s="160" t="s">
        <v>260</v>
      </c>
      <c r="C48" s="156">
        <v>1875</v>
      </c>
      <c r="D48" s="157">
        <v>2363.6729999999998</v>
      </c>
      <c r="E48" s="156">
        <v>0</v>
      </c>
      <c r="F48" s="157">
        <v>0</v>
      </c>
      <c r="G48" s="156">
        <v>0</v>
      </c>
      <c r="H48" s="157">
        <v>0</v>
      </c>
      <c r="I48" s="156">
        <f t="shared" ref="I48:J49" si="7">C48+E48-G48</f>
        <v>1875</v>
      </c>
      <c r="J48" s="157">
        <f t="shared" si="7"/>
        <v>2363.6729999999998</v>
      </c>
      <c r="K48" s="158">
        <v>99</v>
      </c>
      <c r="L48" s="158">
        <v>1570</v>
      </c>
      <c r="M48" s="158">
        <v>206</v>
      </c>
      <c r="N48" s="158">
        <f t="shared" si="0"/>
        <v>1875</v>
      </c>
    </row>
    <row r="49" spans="1:14" ht="18" customHeight="1">
      <c r="A49" s="159">
        <v>2</v>
      </c>
      <c r="B49" s="160" t="s">
        <v>261</v>
      </c>
      <c r="C49" s="156">
        <v>4823</v>
      </c>
      <c r="D49" s="157">
        <v>8956.5</v>
      </c>
      <c r="E49" s="156">
        <v>43</v>
      </c>
      <c r="F49" s="157">
        <v>2924</v>
      </c>
      <c r="G49" s="156">
        <v>257</v>
      </c>
      <c r="H49" s="157">
        <v>1197.17</v>
      </c>
      <c r="I49" s="156">
        <f t="shared" si="7"/>
        <v>4609</v>
      </c>
      <c r="J49" s="157">
        <f t="shared" si="7"/>
        <v>10683.33</v>
      </c>
      <c r="K49" s="158">
        <v>353</v>
      </c>
      <c r="L49" s="158">
        <v>911</v>
      </c>
      <c r="M49" s="158">
        <v>3345</v>
      </c>
      <c r="N49" s="158">
        <f t="shared" si="0"/>
        <v>4609</v>
      </c>
    </row>
    <row r="50" spans="1:14" s="153" customFormat="1" ht="18" customHeight="1">
      <c r="A50" s="154"/>
      <c r="B50" s="155" t="s">
        <v>262</v>
      </c>
      <c r="C50" s="161">
        <f t="shared" ref="C50:M50" si="8">SUM(C48:C49)</f>
        <v>6698</v>
      </c>
      <c r="D50" s="162">
        <f t="shared" si="8"/>
        <v>11320.172999999999</v>
      </c>
      <c r="E50" s="161">
        <f t="shared" si="8"/>
        <v>43</v>
      </c>
      <c r="F50" s="162">
        <f t="shared" si="8"/>
        <v>2924</v>
      </c>
      <c r="G50" s="161">
        <f t="shared" si="8"/>
        <v>257</v>
      </c>
      <c r="H50" s="162">
        <f t="shared" si="8"/>
        <v>1197.17</v>
      </c>
      <c r="I50" s="161">
        <f t="shared" si="8"/>
        <v>6484</v>
      </c>
      <c r="J50" s="162">
        <f t="shared" si="8"/>
        <v>13047.003000000001</v>
      </c>
      <c r="K50" s="163">
        <f t="shared" si="8"/>
        <v>452</v>
      </c>
      <c r="L50" s="164">
        <f t="shared" si="8"/>
        <v>2481</v>
      </c>
      <c r="M50" s="164">
        <f t="shared" si="8"/>
        <v>3551</v>
      </c>
      <c r="N50" s="158">
        <f t="shared" si="0"/>
        <v>6484</v>
      </c>
    </row>
    <row r="51" spans="1:14" s="153" customFormat="1" ht="18" customHeight="1">
      <c r="A51" s="632" t="s">
        <v>263</v>
      </c>
      <c r="B51" s="633"/>
      <c r="C51" s="161">
        <f t="shared" ref="C51:M51" si="9">SUM(C12+C22+C46+C50)</f>
        <v>51347</v>
      </c>
      <c r="D51" s="162">
        <f t="shared" si="9"/>
        <v>106534.29208979999</v>
      </c>
      <c r="E51" s="161">
        <f t="shared" si="9"/>
        <v>1376</v>
      </c>
      <c r="F51" s="162">
        <f t="shared" si="9"/>
        <v>4109.1707999999999</v>
      </c>
      <c r="G51" s="161">
        <f t="shared" si="9"/>
        <v>2021</v>
      </c>
      <c r="H51" s="162">
        <f t="shared" si="9"/>
        <v>6666.2400000000007</v>
      </c>
      <c r="I51" s="161">
        <f t="shared" si="9"/>
        <v>50702</v>
      </c>
      <c r="J51" s="162">
        <f t="shared" si="9"/>
        <v>103977.22288979999</v>
      </c>
      <c r="K51" s="163">
        <f t="shared" si="9"/>
        <v>23061</v>
      </c>
      <c r="L51" s="164">
        <f t="shared" si="9"/>
        <v>12518</v>
      </c>
      <c r="M51" s="164">
        <f t="shared" si="9"/>
        <v>15123</v>
      </c>
      <c r="N51" s="158">
        <f t="shared" si="0"/>
        <v>50702</v>
      </c>
    </row>
    <row r="52" spans="1:14" ht="18" customHeight="1">
      <c r="A52" s="154" t="s">
        <v>264</v>
      </c>
      <c r="B52" s="155" t="s">
        <v>265</v>
      </c>
      <c r="C52" s="156"/>
      <c r="D52" s="157"/>
      <c r="E52" s="156"/>
      <c r="F52" s="157"/>
      <c r="G52" s="156"/>
      <c r="H52" s="157"/>
      <c r="I52" s="156"/>
      <c r="J52" s="157"/>
      <c r="K52" s="158"/>
      <c r="L52" s="158"/>
      <c r="M52" s="158"/>
      <c r="N52" s="158"/>
    </row>
    <row r="53" spans="1:14" ht="18" customHeight="1">
      <c r="A53" s="159">
        <v>1</v>
      </c>
      <c r="B53" s="160" t="s">
        <v>266</v>
      </c>
      <c r="C53" s="156">
        <v>0</v>
      </c>
      <c r="D53" s="157">
        <v>0</v>
      </c>
      <c r="E53" s="156">
        <v>0</v>
      </c>
      <c r="F53" s="157">
        <v>0</v>
      </c>
      <c r="G53" s="156">
        <v>0</v>
      </c>
      <c r="H53" s="157">
        <v>0</v>
      </c>
      <c r="I53" s="156">
        <f t="shared" ref="I53:J55" si="10">C53+E53-G53</f>
        <v>0</v>
      </c>
      <c r="J53" s="157">
        <f t="shared" si="10"/>
        <v>0</v>
      </c>
      <c r="K53" s="158">
        <v>0</v>
      </c>
      <c r="L53" s="158">
        <v>0</v>
      </c>
      <c r="M53" s="158">
        <v>0</v>
      </c>
      <c r="N53" s="158">
        <f t="shared" si="0"/>
        <v>0</v>
      </c>
    </row>
    <row r="54" spans="1:14" ht="18" customHeight="1">
      <c r="A54" s="159">
        <v>2</v>
      </c>
      <c r="B54" s="160" t="s">
        <v>267</v>
      </c>
      <c r="C54" s="156">
        <v>0</v>
      </c>
      <c r="D54" s="157">
        <v>0</v>
      </c>
      <c r="E54" s="156">
        <v>0</v>
      </c>
      <c r="F54" s="157">
        <v>0</v>
      </c>
      <c r="G54" s="156">
        <v>0</v>
      </c>
      <c r="H54" s="157">
        <v>0</v>
      </c>
      <c r="I54" s="156">
        <f t="shared" si="10"/>
        <v>0</v>
      </c>
      <c r="J54" s="157">
        <f t="shared" si="10"/>
        <v>0</v>
      </c>
      <c r="K54" s="158">
        <v>0</v>
      </c>
      <c r="L54" s="158">
        <v>0</v>
      </c>
      <c r="M54" s="158">
        <v>0</v>
      </c>
      <c r="N54" s="158">
        <f t="shared" si="0"/>
        <v>0</v>
      </c>
    </row>
    <row r="55" spans="1:14" ht="18" customHeight="1">
      <c r="A55" s="159">
        <v>3</v>
      </c>
      <c r="B55" s="160" t="s">
        <v>268</v>
      </c>
      <c r="C55" s="156">
        <v>0</v>
      </c>
      <c r="D55" s="157">
        <v>0</v>
      </c>
      <c r="E55" s="156">
        <v>0</v>
      </c>
      <c r="F55" s="157">
        <v>0</v>
      </c>
      <c r="G55" s="156">
        <v>0</v>
      </c>
      <c r="H55" s="157">
        <v>0</v>
      </c>
      <c r="I55" s="156">
        <f t="shared" si="10"/>
        <v>0</v>
      </c>
      <c r="J55" s="157">
        <f t="shared" si="10"/>
        <v>0</v>
      </c>
      <c r="K55" s="158">
        <v>0</v>
      </c>
      <c r="L55" s="158">
        <v>0</v>
      </c>
      <c r="M55" s="158">
        <v>0</v>
      </c>
      <c r="N55" s="158">
        <f t="shared" si="0"/>
        <v>0</v>
      </c>
    </row>
    <row r="56" spans="1:14" ht="18" customHeight="1">
      <c r="A56" s="154"/>
      <c r="B56" s="155" t="s">
        <v>269</v>
      </c>
      <c r="C56" s="161">
        <f t="shared" ref="C56:K56" si="11">SUM(C53:C55)</f>
        <v>0</v>
      </c>
      <c r="D56" s="161">
        <f t="shared" si="11"/>
        <v>0</v>
      </c>
      <c r="E56" s="161">
        <f t="shared" si="11"/>
        <v>0</v>
      </c>
      <c r="F56" s="161">
        <f t="shared" si="11"/>
        <v>0</v>
      </c>
      <c r="G56" s="161">
        <f t="shared" si="11"/>
        <v>0</v>
      </c>
      <c r="H56" s="161">
        <f t="shared" si="11"/>
        <v>0</v>
      </c>
      <c r="I56" s="161">
        <f t="shared" si="11"/>
        <v>0</v>
      </c>
      <c r="J56" s="162">
        <f t="shared" si="11"/>
        <v>0</v>
      </c>
      <c r="K56" s="164">
        <f t="shared" si="11"/>
        <v>0</v>
      </c>
      <c r="L56" s="164">
        <f>SUM(L53:L55)</f>
        <v>0</v>
      </c>
      <c r="M56" s="164">
        <f>SUM(M53:M55)</f>
        <v>0</v>
      </c>
      <c r="N56" s="164">
        <f t="shared" si="0"/>
        <v>0</v>
      </c>
    </row>
    <row r="57" spans="1:14" ht="18" customHeight="1">
      <c r="A57" s="154" t="s">
        <v>270</v>
      </c>
      <c r="B57" s="155" t="s">
        <v>49</v>
      </c>
      <c r="C57" s="161">
        <v>0</v>
      </c>
      <c r="D57" s="162">
        <v>0</v>
      </c>
      <c r="E57" s="161">
        <v>0</v>
      </c>
      <c r="F57" s="162">
        <v>0</v>
      </c>
      <c r="G57" s="161">
        <v>0</v>
      </c>
      <c r="H57" s="162">
        <v>0</v>
      </c>
      <c r="I57" s="156">
        <f>C57+E57-G57</f>
        <v>0</v>
      </c>
      <c r="J57" s="157">
        <f>D57+F57-H57</f>
        <v>0</v>
      </c>
      <c r="K57" s="158">
        <v>0</v>
      </c>
      <c r="L57" s="164">
        <v>0</v>
      </c>
      <c r="M57" s="164">
        <v>0</v>
      </c>
      <c r="N57" s="158">
        <f t="shared" si="0"/>
        <v>0</v>
      </c>
    </row>
    <row r="58" spans="1:14" ht="18" customHeight="1">
      <c r="A58" s="154"/>
      <c r="B58" s="155" t="s">
        <v>271</v>
      </c>
      <c r="C58" s="161">
        <f>SUM(C57)</f>
        <v>0</v>
      </c>
      <c r="D58" s="162">
        <f t="shared" ref="D58:M58" si="12">SUM(D57)</f>
        <v>0</v>
      </c>
      <c r="E58" s="161">
        <f t="shared" si="12"/>
        <v>0</v>
      </c>
      <c r="F58" s="162">
        <f t="shared" si="12"/>
        <v>0</v>
      </c>
      <c r="G58" s="161">
        <f t="shared" si="12"/>
        <v>0</v>
      </c>
      <c r="H58" s="162">
        <f t="shared" si="12"/>
        <v>0</v>
      </c>
      <c r="I58" s="161">
        <f t="shared" si="12"/>
        <v>0</v>
      </c>
      <c r="J58" s="162">
        <f t="shared" si="12"/>
        <v>0</v>
      </c>
      <c r="K58" s="163">
        <f t="shared" si="12"/>
        <v>0</v>
      </c>
      <c r="L58" s="164">
        <f t="shared" si="12"/>
        <v>0</v>
      </c>
      <c r="M58" s="164">
        <f t="shared" si="12"/>
        <v>0</v>
      </c>
      <c r="N58" s="164">
        <f t="shared" si="0"/>
        <v>0</v>
      </c>
    </row>
    <row r="59" spans="1:14" ht="18" customHeight="1">
      <c r="A59" s="154" t="s">
        <v>272</v>
      </c>
      <c r="B59" s="155" t="s">
        <v>273</v>
      </c>
      <c r="C59" s="161"/>
      <c r="D59" s="162"/>
      <c r="E59" s="161"/>
      <c r="F59" s="162"/>
      <c r="G59" s="161"/>
      <c r="H59" s="162"/>
      <c r="I59" s="161"/>
      <c r="J59" s="162"/>
      <c r="K59" s="158"/>
      <c r="L59" s="164"/>
      <c r="M59" s="164"/>
      <c r="N59" s="158"/>
    </row>
    <row r="60" spans="1:14" ht="18" customHeight="1">
      <c r="A60" s="159">
        <v>1</v>
      </c>
      <c r="B60" s="160" t="s">
        <v>274</v>
      </c>
      <c r="C60" s="156">
        <v>0</v>
      </c>
      <c r="D60" s="157">
        <v>0</v>
      </c>
      <c r="E60" s="156">
        <v>0</v>
      </c>
      <c r="F60" s="157">
        <v>0</v>
      </c>
      <c r="G60" s="156">
        <v>0</v>
      </c>
      <c r="H60" s="157">
        <v>0</v>
      </c>
      <c r="I60" s="156">
        <f t="shared" ref="I60:J66" si="13">C60+E60-G60</f>
        <v>0</v>
      </c>
      <c r="J60" s="157">
        <f t="shared" si="13"/>
        <v>0</v>
      </c>
      <c r="K60" s="158">
        <v>0</v>
      </c>
      <c r="L60" s="158">
        <v>0</v>
      </c>
      <c r="M60" s="158">
        <v>0</v>
      </c>
      <c r="N60" s="158">
        <f t="shared" si="0"/>
        <v>0</v>
      </c>
    </row>
    <row r="61" spans="1:14" ht="18" customHeight="1">
      <c r="A61" s="159">
        <v>2</v>
      </c>
      <c r="B61" s="160" t="s">
        <v>275</v>
      </c>
      <c r="C61" s="156">
        <v>0</v>
      </c>
      <c r="D61" s="157">
        <v>0</v>
      </c>
      <c r="E61" s="156">
        <v>0</v>
      </c>
      <c r="F61" s="157">
        <v>0</v>
      </c>
      <c r="G61" s="156">
        <v>0</v>
      </c>
      <c r="H61" s="157">
        <v>0</v>
      </c>
      <c r="I61" s="156">
        <f t="shared" si="13"/>
        <v>0</v>
      </c>
      <c r="J61" s="157">
        <f t="shared" si="13"/>
        <v>0</v>
      </c>
      <c r="K61" s="158">
        <v>0</v>
      </c>
      <c r="L61" s="158">
        <v>0</v>
      </c>
      <c r="M61" s="158">
        <v>0</v>
      </c>
      <c r="N61" s="158">
        <f t="shared" si="0"/>
        <v>0</v>
      </c>
    </row>
    <row r="62" spans="1:14" ht="18" customHeight="1">
      <c r="A62" s="159">
        <v>3</v>
      </c>
      <c r="B62" s="160" t="s">
        <v>276</v>
      </c>
      <c r="C62" s="156">
        <v>0</v>
      </c>
      <c r="D62" s="157">
        <v>0</v>
      </c>
      <c r="E62" s="156">
        <v>0</v>
      </c>
      <c r="F62" s="157">
        <v>0</v>
      </c>
      <c r="G62" s="156">
        <v>0</v>
      </c>
      <c r="H62" s="157">
        <v>0</v>
      </c>
      <c r="I62" s="156">
        <f t="shared" si="13"/>
        <v>0</v>
      </c>
      <c r="J62" s="157">
        <f t="shared" si="13"/>
        <v>0</v>
      </c>
      <c r="K62" s="158">
        <v>0</v>
      </c>
      <c r="L62" s="158">
        <v>0</v>
      </c>
      <c r="M62" s="158">
        <v>0</v>
      </c>
      <c r="N62" s="158">
        <f t="shared" si="0"/>
        <v>0</v>
      </c>
    </row>
    <row r="63" spans="1:14" ht="18" customHeight="1">
      <c r="A63" s="159">
        <v>4</v>
      </c>
      <c r="B63" s="160" t="s">
        <v>277</v>
      </c>
      <c r="C63" s="156">
        <v>0</v>
      </c>
      <c r="D63" s="157">
        <v>0</v>
      </c>
      <c r="E63" s="156">
        <v>0</v>
      </c>
      <c r="F63" s="157">
        <v>0</v>
      </c>
      <c r="G63" s="156">
        <v>0</v>
      </c>
      <c r="H63" s="157">
        <v>0</v>
      </c>
      <c r="I63" s="156">
        <f t="shared" si="13"/>
        <v>0</v>
      </c>
      <c r="J63" s="157">
        <f t="shared" si="13"/>
        <v>0</v>
      </c>
      <c r="K63" s="158">
        <v>0</v>
      </c>
      <c r="L63" s="158">
        <v>0</v>
      </c>
      <c r="M63" s="158">
        <v>0</v>
      </c>
      <c r="N63" s="158">
        <f t="shared" si="0"/>
        <v>0</v>
      </c>
    </row>
    <row r="64" spans="1:14" ht="18" customHeight="1">
      <c r="A64" s="159">
        <v>5</v>
      </c>
      <c r="B64" s="160" t="s">
        <v>278</v>
      </c>
      <c r="C64" s="156">
        <v>0</v>
      </c>
      <c r="D64" s="157">
        <v>0</v>
      </c>
      <c r="E64" s="156">
        <v>0</v>
      </c>
      <c r="F64" s="157">
        <v>0</v>
      </c>
      <c r="G64" s="156">
        <v>0</v>
      </c>
      <c r="H64" s="157">
        <v>0</v>
      </c>
      <c r="I64" s="156">
        <f t="shared" si="13"/>
        <v>0</v>
      </c>
      <c r="J64" s="157">
        <f t="shared" si="13"/>
        <v>0</v>
      </c>
      <c r="K64" s="158">
        <v>0</v>
      </c>
      <c r="L64" s="158">
        <v>0</v>
      </c>
      <c r="M64" s="158">
        <v>0</v>
      </c>
      <c r="N64" s="158">
        <f t="shared" si="0"/>
        <v>0</v>
      </c>
    </row>
    <row r="65" spans="1:14" ht="18" customHeight="1">
      <c r="A65" s="159">
        <v>6</v>
      </c>
      <c r="B65" s="160" t="s">
        <v>279</v>
      </c>
      <c r="C65" s="156">
        <v>0</v>
      </c>
      <c r="D65" s="157">
        <v>0</v>
      </c>
      <c r="E65" s="156">
        <v>0</v>
      </c>
      <c r="F65" s="157">
        <v>0</v>
      </c>
      <c r="G65" s="156">
        <v>0</v>
      </c>
      <c r="H65" s="157">
        <v>0</v>
      </c>
      <c r="I65" s="156">
        <f>C65+E65-G65</f>
        <v>0</v>
      </c>
      <c r="J65" s="157">
        <f>D65+F65-H65</f>
        <v>0</v>
      </c>
      <c r="K65" s="158">
        <v>0</v>
      </c>
      <c r="L65" s="158">
        <v>0</v>
      </c>
      <c r="M65" s="158">
        <v>0</v>
      </c>
      <c r="N65" s="158">
        <f t="shared" si="0"/>
        <v>0</v>
      </c>
    </row>
    <row r="66" spans="1:14" ht="18" customHeight="1">
      <c r="A66" s="159">
        <v>7</v>
      </c>
      <c r="B66" s="160" t="s">
        <v>280</v>
      </c>
      <c r="C66" s="156">
        <v>0</v>
      </c>
      <c r="D66" s="157">
        <v>0</v>
      </c>
      <c r="E66" s="156">
        <v>0</v>
      </c>
      <c r="F66" s="157">
        <v>0</v>
      </c>
      <c r="G66" s="156">
        <v>0</v>
      </c>
      <c r="H66" s="157">
        <v>0</v>
      </c>
      <c r="I66" s="156">
        <f t="shared" si="13"/>
        <v>0</v>
      </c>
      <c r="J66" s="157">
        <f t="shared" si="13"/>
        <v>0</v>
      </c>
      <c r="K66" s="158">
        <v>0</v>
      </c>
      <c r="L66" s="158">
        <v>0</v>
      </c>
      <c r="M66" s="158">
        <v>0</v>
      </c>
      <c r="N66" s="158">
        <f t="shared" si="0"/>
        <v>0</v>
      </c>
    </row>
    <row r="67" spans="1:14" ht="18" customHeight="1">
      <c r="A67" s="154"/>
      <c r="B67" s="155" t="s">
        <v>281</v>
      </c>
      <c r="C67" s="161">
        <f>SUM(C60:C66)</f>
        <v>0</v>
      </c>
      <c r="D67" s="161">
        <f t="shared" ref="D67:J67" si="14">SUM(D60:D66)</f>
        <v>0</v>
      </c>
      <c r="E67" s="161">
        <f t="shared" si="14"/>
        <v>0</v>
      </c>
      <c r="F67" s="161">
        <f t="shared" si="14"/>
        <v>0</v>
      </c>
      <c r="G67" s="161">
        <f t="shared" si="14"/>
        <v>0</v>
      </c>
      <c r="H67" s="161">
        <f t="shared" si="14"/>
        <v>0</v>
      </c>
      <c r="I67" s="161">
        <f t="shared" si="14"/>
        <v>0</v>
      </c>
      <c r="J67" s="162">
        <f t="shared" si="14"/>
        <v>0</v>
      </c>
      <c r="K67" s="164">
        <f>SUM(K60:K66)</f>
        <v>0</v>
      </c>
      <c r="L67" s="164">
        <f t="shared" ref="L67:M67" si="15">SUM(L60:L66)</f>
        <v>0</v>
      </c>
      <c r="M67" s="164">
        <f t="shared" si="15"/>
        <v>0</v>
      </c>
      <c r="N67" s="164">
        <f t="shared" si="0"/>
        <v>0</v>
      </c>
    </row>
    <row r="68" spans="1:14" ht="18" customHeight="1">
      <c r="A68" s="154" t="s">
        <v>282</v>
      </c>
      <c r="B68" s="155" t="s">
        <v>283</v>
      </c>
      <c r="C68" s="161"/>
      <c r="D68" s="161"/>
      <c r="E68" s="161"/>
      <c r="F68" s="161"/>
      <c r="G68" s="161"/>
      <c r="H68" s="161"/>
      <c r="I68" s="161"/>
      <c r="J68" s="162"/>
      <c r="K68" s="164"/>
      <c r="L68" s="164"/>
      <c r="M68" s="164"/>
      <c r="N68" s="164"/>
    </row>
    <row r="69" spans="1:14" ht="18" customHeight="1">
      <c r="A69" s="159">
        <v>1</v>
      </c>
      <c r="B69" s="160" t="s">
        <v>284</v>
      </c>
      <c r="C69" s="156">
        <v>0</v>
      </c>
      <c r="D69" s="156">
        <v>0</v>
      </c>
      <c r="E69" s="156">
        <v>0</v>
      </c>
      <c r="F69" s="156">
        <v>0</v>
      </c>
      <c r="G69" s="156">
        <v>0</v>
      </c>
      <c r="H69" s="156">
        <v>0</v>
      </c>
      <c r="I69" s="156">
        <f t="shared" ref="I69:J73" si="16">C69+E69-G69</f>
        <v>0</v>
      </c>
      <c r="J69" s="157">
        <f t="shared" si="16"/>
        <v>0</v>
      </c>
      <c r="K69" s="158">
        <v>0</v>
      </c>
      <c r="L69" s="158">
        <v>0</v>
      </c>
      <c r="M69" s="158">
        <v>0</v>
      </c>
      <c r="N69" s="158">
        <f t="shared" si="0"/>
        <v>0</v>
      </c>
    </row>
    <row r="70" spans="1:14" ht="18" customHeight="1">
      <c r="A70" s="159">
        <v>2</v>
      </c>
      <c r="B70" s="160" t="s">
        <v>285</v>
      </c>
      <c r="C70" s="156">
        <v>0</v>
      </c>
      <c r="D70" s="156">
        <v>0</v>
      </c>
      <c r="E70" s="156">
        <v>0</v>
      </c>
      <c r="F70" s="156">
        <v>0</v>
      </c>
      <c r="G70" s="156">
        <v>0</v>
      </c>
      <c r="H70" s="156">
        <v>0</v>
      </c>
      <c r="I70" s="156">
        <f>C70+E70-G70</f>
        <v>0</v>
      </c>
      <c r="J70" s="157">
        <f>D70+F70-H70</f>
        <v>0</v>
      </c>
      <c r="K70" s="158">
        <v>0</v>
      </c>
      <c r="L70" s="158">
        <v>0</v>
      </c>
      <c r="M70" s="158">
        <v>0</v>
      </c>
      <c r="N70" s="158">
        <f t="shared" si="0"/>
        <v>0</v>
      </c>
    </row>
    <row r="71" spans="1:14" ht="18" customHeight="1">
      <c r="A71" s="154"/>
      <c r="B71" s="155" t="s">
        <v>286</v>
      </c>
      <c r="C71" s="161">
        <f t="shared" ref="C71:H71" si="17">SUM(C69:C70)</f>
        <v>0</v>
      </c>
      <c r="D71" s="161">
        <f t="shared" si="17"/>
        <v>0</v>
      </c>
      <c r="E71" s="161">
        <f t="shared" si="17"/>
        <v>0</v>
      </c>
      <c r="F71" s="161">
        <f t="shared" si="17"/>
        <v>0</v>
      </c>
      <c r="G71" s="161">
        <f t="shared" si="17"/>
        <v>0</v>
      </c>
      <c r="H71" s="161">
        <f t="shared" si="17"/>
        <v>0</v>
      </c>
      <c r="I71" s="161">
        <f t="shared" si="16"/>
        <v>0</v>
      </c>
      <c r="J71" s="162">
        <f t="shared" si="16"/>
        <v>0</v>
      </c>
      <c r="K71" s="164">
        <f>SUM(K69:K70)</f>
        <v>0</v>
      </c>
      <c r="L71" s="164">
        <f>SUM(L69:L70)</f>
        <v>0</v>
      </c>
      <c r="M71" s="164">
        <f>SUM(M69:M70)</f>
        <v>0</v>
      </c>
      <c r="N71" s="164">
        <f t="shared" si="0"/>
        <v>0</v>
      </c>
    </row>
    <row r="72" spans="1:14" ht="18" customHeight="1">
      <c r="A72" s="154" t="s">
        <v>287</v>
      </c>
      <c r="B72" s="155" t="s">
        <v>288</v>
      </c>
      <c r="C72" s="161"/>
      <c r="D72" s="161"/>
      <c r="E72" s="161"/>
      <c r="F72" s="161"/>
      <c r="G72" s="161"/>
      <c r="H72" s="161"/>
      <c r="I72" s="156"/>
      <c r="J72" s="157"/>
      <c r="K72" s="164"/>
      <c r="L72" s="164"/>
      <c r="M72" s="164"/>
      <c r="N72" s="158">
        <f t="shared" si="0"/>
        <v>0</v>
      </c>
    </row>
    <row r="73" spans="1:14" ht="18" customHeight="1">
      <c r="A73" s="159">
        <v>1</v>
      </c>
      <c r="B73" s="160" t="s">
        <v>289</v>
      </c>
      <c r="C73" s="156">
        <v>0</v>
      </c>
      <c r="D73" s="156">
        <v>0</v>
      </c>
      <c r="E73" s="156">
        <v>0</v>
      </c>
      <c r="F73" s="156">
        <v>0</v>
      </c>
      <c r="G73" s="156">
        <v>0</v>
      </c>
      <c r="H73" s="156">
        <v>0</v>
      </c>
      <c r="I73" s="156">
        <f t="shared" si="16"/>
        <v>0</v>
      </c>
      <c r="J73" s="157">
        <f t="shared" si="16"/>
        <v>0</v>
      </c>
      <c r="K73" s="158">
        <v>0</v>
      </c>
      <c r="L73" s="158">
        <v>0</v>
      </c>
      <c r="M73" s="158">
        <v>0</v>
      </c>
      <c r="N73" s="158">
        <f t="shared" si="0"/>
        <v>0</v>
      </c>
    </row>
    <row r="74" spans="1:14" ht="18" customHeight="1">
      <c r="A74" s="154"/>
      <c r="B74" s="155" t="s">
        <v>290</v>
      </c>
      <c r="C74" s="161">
        <f>C73</f>
        <v>0</v>
      </c>
      <c r="D74" s="161">
        <f t="shared" ref="D74:M74" si="18">D73</f>
        <v>0</v>
      </c>
      <c r="E74" s="161">
        <f t="shared" si="18"/>
        <v>0</v>
      </c>
      <c r="F74" s="161">
        <f t="shared" si="18"/>
        <v>0</v>
      </c>
      <c r="G74" s="161">
        <f t="shared" si="18"/>
        <v>0</v>
      </c>
      <c r="H74" s="161">
        <f t="shared" si="18"/>
        <v>0</v>
      </c>
      <c r="I74" s="161">
        <f>C74+E74-G74</f>
        <v>0</v>
      </c>
      <c r="J74" s="162">
        <f>D74+F74-H74</f>
        <v>0</v>
      </c>
      <c r="K74" s="164">
        <f t="shared" si="18"/>
        <v>0</v>
      </c>
      <c r="L74" s="164">
        <f t="shared" si="18"/>
        <v>0</v>
      </c>
      <c r="M74" s="164">
        <f t="shared" si="18"/>
        <v>0</v>
      </c>
      <c r="N74" s="164">
        <f t="shared" si="0"/>
        <v>0</v>
      </c>
    </row>
    <row r="75" spans="1:14" s="172" customFormat="1" ht="27.75" customHeight="1">
      <c r="A75" s="167"/>
      <c r="B75" s="168" t="s">
        <v>130</v>
      </c>
      <c r="C75" s="169">
        <f t="shared" ref="C75:N75" si="19">SUM(C51+C56+C58+C67+C71+C74)</f>
        <v>51347</v>
      </c>
      <c r="D75" s="170">
        <f t="shared" si="19"/>
        <v>106534.29208979999</v>
      </c>
      <c r="E75" s="169">
        <f t="shared" si="19"/>
        <v>1376</v>
      </c>
      <c r="F75" s="169">
        <f t="shared" si="19"/>
        <v>4109.1707999999999</v>
      </c>
      <c r="G75" s="169">
        <f t="shared" si="19"/>
        <v>2021</v>
      </c>
      <c r="H75" s="169">
        <f t="shared" si="19"/>
        <v>6666.2400000000007</v>
      </c>
      <c r="I75" s="169">
        <f t="shared" si="19"/>
        <v>50702</v>
      </c>
      <c r="J75" s="170">
        <f t="shared" si="19"/>
        <v>103977.22288979999</v>
      </c>
      <c r="K75" s="171">
        <f t="shared" si="19"/>
        <v>23061</v>
      </c>
      <c r="L75" s="171">
        <f t="shared" si="19"/>
        <v>12518</v>
      </c>
      <c r="M75" s="171">
        <f t="shared" si="19"/>
        <v>15123</v>
      </c>
      <c r="N75" s="171">
        <f t="shared" si="19"/>
        <v>50702</v>
      </c>
    </row>
    <row r="76" spans="1:14" ht="14.25" hidden="1">
      <c r="A76" s="173">
        <v>1</v>
      </c>
      <c r="B76" s="174" t="s">
        <v>291</v>
      </c>
      <c r="C76" s="175">
        <v>0</v>
      </c>
      <c r="D76" s="176">
        <v>0</v>
      </c>
      <c r="E76" s="175">
        <v>0</v>
      </c>
      <c r="F76" s="176">
        <v>0</v>
      </c>
      <c r="G76" s="175">
        <v>0</v>
      </c>
      <c r="H76" s="176">
        <v>0</v>
      </c>
      <c r="I76" s="175">
        <v>0</v>
      </c>
      <c r="J76" s="176">
        <v>0</v>
      </c>
      <c r="N76" s="156">
        <f t="shared" si="0"/>
        <v>0</v>
      </c>
    </row>
    <row r="77" spans="1:14" ht="14.25" hidden="1">
      <c r="A77" s="173">
        <v>2</v>
      </c>
      <c r="B77" s="174" t="s">
        <v>292</v>
      </c>
      <c r="C77" s="175">
        <v>0</v>
      </c>
      <c r="D77" s="176">
        <v>0</v>
      </c>
      <c r="E77" s="175">
        <v>0</v>
      </c>
      <c r="F77" s="176">
        <v>0</v>
      </c>
      <c r="G77" s="175">
        <v>0</v>
      </c>
      <c r="H77" s="176">
        <v>0</v>
      </c>
      <c r="I77" s="175">
        <v>0</v>
      </c>
      <c r="J77" s="176">
        <v>0</v>
      </c>
      <c r="N77" s="156">
        <f t="shared" si="0"/>
        <v>0</v>
      </c>
    </row>
    <row r="78" spans="1:14" ht="14.25" hidden="1">
      <c r="A78" s="173">
        <v>3</v>
      </c>
      <c r="B78" s="174" t="s">
        <v>293</v>
      </c>
      <c r="C78" s="175">
        <v>0</v>
      </c>
      <c r="D78" s="176">
        <v>0</v>
      </c>
      <c r="E78" s="175">
        <v>0</v>
      </c>
      <c r="F78" s="176">
        <v>0</v>
      </c>
      <c r="G78" s="175">
        <v>0</v>
      </c>
      <c r="H78" s="176">
        <v>0</v>
      </c>
      <c r="I78" s="175">
        <v>0</v>
      </c>
      <c r="J78" s="176">
        <v>0</v>
      </c>
      <c r="N78" s="156">
        <f t="shared" ref="N78:N86" si="20">K78+L78+M78</f>
        <v>0</v>
      </c>
    </row>
    <row r="79" spans="1:14" ht="14.25" hidden="1">
      <c r="A79" s="173">
        <v>4</v>
      </c>
      <c r="B79" s="174" t="s">
        <v>294</v>
      </c>
      <c r="C79" s="175">
        <v>0</v>
      </c>
      <c r="D79" s="176">
        <v>0</v>
      </c>
      <c r="E79" s="175">
        <v>0</v>
      </c>
      <c r="F79" s="176">
        <v>0</v>
      </c>
      <c r="G79" s="175">
        <v>0</v>
      </c>
      <c r="H79" s="176">
        <v>0</v>
      </c>
      <c r="I79" s="175">
        <v>0</v>
      </c>
      <c r="J79" s="176">
        <v>0</v>
      </c>
      <c r="N79" s="156">
        <f t="shared" si="20"/>
        <v>0</v>
      </c>
    </row>
    <row r="80" spans="1:14" ht="14.25" hidden="1">
      <c r="A80" s="173">
        <v>5</v>
      </c>
      <c r="B80" s="174" t="s">
        <v>295</v>
      </c>
      <c r="C80" s="175">
        <v>0</v>
      </c>
      <c r="D80" s="176">
        <v>0</v>
      </c>
      <c r="E80" s="175">
        <v>0</v>
      </c>
      <c r="F80" s="176">
        <v>0</v>
      </c>
      <c r="G80" s="175">
        <v>0</v>
      </c>
      <c r="H80" s="176">
        <v>0</v>
      </c>
      <c r="I80" s="175">
        <v>0</v>
      </c>
      <c r="J80" s="176">
        <v>0</v>
      </c>
      <c r="N80" s="156">
        <f t="shared" si="20"/>
        <v>0</v>
      </c>
    </row>
    <row r="81" spans="1:14" ht="14.25" hidden="1">
      <c r="A81" s="173">
        <v>6</v>
      </c>
      <c r="B81" s="174" t="s">
        <v>296</v>
      </c>
      <c r="C81" s="175">
        <v>0</v>
      </c>
      <c r="D81" s="176">
        <v>0</v>
      </c>
      <c r="E81" s="175">
        <v>0</v>
      </c>
      <c r="F81" s="176">
        <v>0</v>
      </c>
      <c r="G81" s="175">
        <v>0</v>
      </c>
      <c r="H81" s="176">
        <v>0</v>
      </c>
      <c r="I81" s="175">
        <v>0</v>
      </c>
      <c r="J81" s="176">
        <v>0</v>
      </c>
      <c r="N81" s="156">
        <f t="shared" si="20"/>
        <v>0</v>
      </c>
    </row>
    <row r="82" spans="1:14" ht="14.25" hidden="1">
      <c r="A82" s="173">
        <v>7</v>
      </c>
      <c r="B82" s="174" t="s">
        <v>297</v>
      </c>
      <c r="C82" s="175">
        <v>0</v>
      </c>
      <c r="D82" s="176">
        <v>0</v>
      </c>
      <c r="E82" s="175">
        <v>0</v>
      </c>
      <c r="F82" s="176">
        <v>0</v>
      </c>
      <c r="G82" s="175">
        <v>0</v>
      </c>
      <c r="H82" s="176">
        <v>0</v>
      </c>
      <c r="I82" s="175">
        <v>0</v>
      </c>
      <c r="J82" s="176">
        <v>0</v>
      </c>
      <c r="N82" s="156">
        <f t="shared" si="20"/>
        <v>0</v>
      </c>
    </row>
    <row r="83" spans="1:14" ht="14.25" hidden="1">
      <c r="A83" s="173">
        <v>8</v>
      </c>
      <c r="B83" s="174" t="s">
        <v>298</v>
      </c>
      <c r="C83" s="175">
        <v>0</v>
      </c>
      <c r="D83" s="176">
        <v>0</v>
      </c>
      <c r="E83" s="175">
        <v>0</v>
      </c>
      <c r="F83" s="176">
        <v>0</v>
      </c>
      <c r="G83" s="175">
        <v>0</v>
      </c>
      <c r="H83" s="176">
        <v>0</v>
      </c>
      <c r="I83" s="175">
        <v>0</v>
      </c>
      <c r="J83" s="176">
        <v>0</v>
      </c>
      <c r="N83" s="156">
        <f t="shared" si="20"/>
        <v>0</v>
      </c>
    </row>
    <row r="84" spans="1:14" ht="14.25" hidden="1">
      <c r="A84" s="173">
        <v>9</v>
      </c>
      <c r="B84" s="174" t="s">
        <v>299</v>
      </c>
      <c r="C84" s="175">
        <v>0</v>
      </c>
      <c r="D84" s="176">
        <v>0</v>
      </c>
      <c r="E84" s="175">
        <v>0</v>
      </c>
      <c r="F84" s="176">
        <v>0</v>
      </c>
      <c r="G84" s="175">
        <v>0</v>
      </c>
      <c r="H84" s="176">
        <v>0</v>
      </c>
      <c r="I84" s="175">
        <v>0</v>
      </c>
      <c r="J84" s="176">
        <v>0</v>
      </c>
      <c r="N84" s="156">
        <f t="shared" si="20"/>
        <v>0</v>
      </c>
    </row>
    <row r="85" spans="1:14" ht="14.25" hidden="1">
      <c r="A85" s="173">
        <v>10</v>
      </c>
      <c r="B85" s="174" t="s">
        <v>300</v>
      </c>
      <c r="C85" s="175">
        <v>0</v>
      </c>
      <c r="D85" s="176">
        <v>0</v>
      </c>
      <c r="E85" s="175">
        <v>0</v>
      </c>
      <c r="F85" s="176">
        <v>0</v>
      </c>
      <c r="G85" s="175">
        <v>0</v>
      </c>
      <c r="H85" s="176">
        <v>0</v>
      </c>
      <c r="I85" s="175">
        <v>0</v>
      </c>
      <c r="J85" s="176">
        <v>0</v>
      </c>
      <c r="N85" s="156">
        <f t="shared" si="20"/>
        <v>0</v>
      </c>
    </row>
    <row r="86" spans="1:14" ht="14.25" hidden="1">
      <c r="A86" s="173">
        <v>11</v>
      </c>
      <c r="B86" s="174" t="s">
        <v>301</v>
      </c>
      <c r="C86" s="175">
        <v>0</v>
      </c>
      <c r="D86" s="176">
        <v>0</v>
      </c>
      <c r="E86" s="175">
        <v>0</v>
      </c>
      <c r="F86" s="176">
        <v>0</v>
      </c>
      <c r="G86" s="175">
        <v>0</v>
      </c>
      <c r="H86" s="176">
        <v>0</v>
      </c>
      <c r="I86" s="175">
        <v>0</v>
      </c>
      <c r="J86" s="176">
        <v>0</v>
      </c>
      <c r="N86" s="156">
        <f t="shared" si="20"/>
        <v>0</v>
      </c>
    </row>
  </sheetData>
  <mergeCells count="10">
    <mergeCell ref="A51:B51"/>
    <mergeCell ref="A1:J1"/>
    <mergeCell ref="A2:N2"/>
    <mergeCell ref="A3:N3"/>
    <mergeCell ref="A5:A6"/>
    <mergeCell ref="B5:B6"/>
    <mergeCell ref="C5:D5"/>
    <mergeCell ref="E5:F5"/>
    <mergeCell ref="G5:H5"/>
    <mergeCell ref="I5:J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6"/>
  <sheetViews>
    <sheetView workbookViewId="0">
      <selection activeCell="O12" sqref="O12"/>
    </sheetView>
  </sheetViews>
  <sheetFormatPr defaultRowHeight="20.25"/>
  <cols>
    <col min="1" max="1" width="8.5703125" style="178" customWidth="1"/>
    <col min="2" max="2" width="36" style="213" customWidth="1"/>
    <col min="3" max="3" width="11.5703125" style="178" customWidth="1"/>
    <col min="4" max="4" width="15.42578125" style="178" bestFit="1" customWidth="1"/>
    <col min="5" max="5" width="13.42578125" style="178" customWidth="1"/>
    <col min="6" max="6" width="10.85546875" style="178" customWidth="1"/>
    <col min="7" max="7" width="12.42578125" style="178" customWidth="1"/>
    <col min="8" max="8" width="12.85546875" style="178" customWidth="1"/>
    <col min="9" max="9" width="11" style="214" customWidth="1"/>
    <col min="10" max="10" width="13.140625" style="214" customWidth="1"/>
    <col min="11" max="11" width="13" style="214" customWidth="1"/>
    <col min="12" max="12" width="8.7109375" style="178" customWidth="1"/>
    <col min="13" max="14" width="11.42578125" style="178" customWidth="1"/>
    <col min="15" max="16384" width="9.140625" style="178"/>
  </cols>
  <sheetData>
    <row r="1" spans="1:14" ht="27.75" customHeight="1">
      <c r="A1" s="642" t="s">
        <v>302</v>
      </c>
      <c r="B1" s="642"/>
      <c r="C1" s="642"/>
      <c r="D1" s="642"/>
      <c r="E1" s="642"/>
      <c r="F1" s="642"/>
      <c r="G1" s="642"/>
      <c r="H1" s="642"/>
      <c r="I1" s="642"/>
      <c r="J1" s="642"/>
      <c r="K1" s="642"/>
    </row>
    <row r="2" spans="1:14" ht="25.5">
      <c r="A2" s="643" t="s">
        <v>303</v>
      </c>
      <c r="B2" s="644"/>
      <c r="C2" s="644"/>
      <c r="D2" s="644"/>
      <c r="E2" s="644"/>
      <c r="F2" s="644"/>
      <c r="G2" s="644"/>
      <c r="H2" s="644"/>
      <c r="I2" s="644"/>
      <c r="J2" s="644"/>
      <c r="K2" s="645"/>
      <c r="L2" s="179"/>
      <c r="M2" s="179"/>
      <c r="N2" s="179"/>
    </row>
    <row r="3" spans="1:14" ht="23.25">
      <c r="A3" s="180"/>
      <c r="B3" s="181"/>
      <c r="C3" s="181"/>
      <c r="D3" s="181"/>
      <c r="E3" s="181"/>
      <c r="F3" s="181"/>
      <c r="G3" s="181"/>
      <c r="H3" s="181"/>
      <c r="I3" s="646" t="s">
        <v>304</v>
      </c>
      <c r="J3" s="646"/>
      <c r="K3" s="646"/>
      <c r="L3" s="179"/>
      <c r="M3" s="179"/>
      <c r="N3" s="179"/>
    </row>
    <row r="4" spans="1:14" s="183" customFormat="1" ht="15.75">
      <c r="A4" s="647" t="s">
        <v>205</v>
      </c>
      <c r="B4" s="648" t="s">
        <v>71</v>
      </c>
      <c r="C4" s="646" t="s">
        <v>305</v>
      </c>
      <c r="D4" s="646"/>
      <c r="E4" s="646"/>
      <c r="F4" s="646" t="s">
        <v>306</v>
      </c>
      <c r="G4" s="646"/>
      <c r="H4" s="646"/>
      <c r="I4" s="646" t="s">
        <v>307</v>
      </c>
      <c r="J4" s="646"/>
      <c r="K4" s="646"/>
      <c r="L4" s="182"/>
      <c r="M4" s="182"/>
      <c r="N4" s="182"/>
    </row>
    <row r="5" spans="1:14" s="186" customFormat="1" ht="48" customHeight="1">
      <c r="A5" s="647"/>
      <c r="B5" s="648"/>
      <c r="C5" s="184" t="s">
        <v>308</v>
      </c>
      <c r="D5" s="184" t="s">
        <v>309</v>
      </c>
      <c r="E5" s="184" t="s">
        <v>310</v>
      </c>
      <c r="F5" s="184" t="s">
        <v>308</v>
      </c>
      <c r="G5" s="184" t="s">
        <v>309</v>
      </c>
      <c r="H5" s="184" t="s">
        <v>310</v>
      </c>
      <c r="I5" s="184" t="s">
        <v>308</v>
      </c>
      <c r="J5" s="184" t="s">
        <v>309</v>
      </c>
      <c r="K5" s="184" t="s">
        <v>311</v>
      </c>
      <c r="L5" s="185"/>
      <c r="M5" s="185"/>
      <c r="N5" s="185"/>
    </row>
    <row r="6" spans="1:14" ht="15" hidden="1">
      <c r="A6" s="187"/>
      <c r="B6" s="188"/>
      <c r="C6" s="189"/>
      <c r="D6" s="189"/>
      <c r="E6" s="189"/>
      <c r="F6" s="189"/>
      <c r="G6" s="189"/>
      <c r="H6" s="189"/>
      <c r="I6" s="189"/>
      <c r="J6" s="189"/>
      <c r="K6" s="189"/>
      <c r="L6" s="179"/>
      <c r="M6" s="179"/>
      <c r="N6" s="179"/>
    </row>
    <row r="7" spans="1:14" s="194" customFormat="1" ht="18">
      <c r="A7" s="190" t="s">
        <v>215</v>
      </c>
      <c r="B7" s="191" t="s">
        <v>312</v>
      </c>
      <c r="C7" s="192"/>
      <c r="D7" s="192"/>
      <c r="E7" s="192"/>
      <c r="F7" s="192"/>
      <c r="G7" s="192"/>
      <c r="H7" s="192"/>
      <c r="I7" s="192"/>
      <c r="J7" s="192"/>
      <c r="K7" s="192"/>
      <c r="L7" s="193"/>
      <c r="M7" s="193"/>
      <c r="N7" s="193"/>
    </row>
    <row r="8" spans="1:14" s="198" customFormat="1" ht="17.100000000000001" customHeight="1">
      <c r="A8" s="195">
        <v>1</v>
      </c>
      <c r="B8" s="196" t="s">
        <v>217</v>
      </c>
      <c r="C8" s="197">
        <v>4407</v>
      </c>
      <c r="D8" s="197">
        <v>329635</v>
      </c>
      <c r="E8" s="197">
        <v>17792</v>
      </c>
      <c r="F8" s="197">
        <v>1043</v>
      </c>
      <c r="G8" s="197">
        <v>44261</v>
      </c>
      <c r="H8" s="197">
        <v>18154</v>
      </c>
      <c r="I8" s="197">
        <v>9512</v>
      </c>
      <c r="J8" s="197">
        <v>7155</v>
      </c>
      <c r="K8" s="197">
        <v>1009</v>
      </c>
      <c r="L8" s="179"/>
      <c r="M8" s="179"/>
      <c r="N8" s="179"/>
    </row>
    <row r="9" spans="1:14" s="198" customFormat="1" ht="17.100000000000001" customHeight="1">
      <c r="A9" s="195">
        <v>2</v>
      </c>
      <c r="B9" s="196" t="s">
        <v>218</v>
      </c>
      <c r="C9" s="197">
        <v>1304</v>
      </c>
      <c r="D9" s="197">
        <v>17725.439999999999</v>
      </c>
      <c r="E9" s="197">
        <v>4416.6000000000004</v>
      </c>
      <c r="F9" s="197">
        <v>156</v>
      </c>
      <c r="G9" s="197">
        <v>4420.3100000000004</v>
      </c>
      <c r="H9" s="197">
        <v>192.96</v>
      </c>
      <c r="I9" s="197">
        <v>41305</v>
      </c>
      <c r="J9" s="197">
        <v>77351.94</v>
      </c>
      <c r="K9" s="197">
        <v>2395.3000000000002</v>
      </c>
      <c r="L9" s="179"/>
      <c r="M9" s="179"/>
      <c r="N9" s="179"/>
    </row>
    <row r="10" spans="1:14" s="198" customFormat="1" ht="17.100000000000001" customHeight="1">
      <c r="A10" s="195">
        <v>3</v>
      </c>
      <c r="B10" s="196" t="s">
        <v>219</v>
      </c>
      <c r="C10" s="197">
        <v>0</v>
      </c>
      <c r="D10" s="197">
        <v>0</v>
      </c>
      <c r="E10" s="197">
        <v>0</v>
      </c>
      <c r="F10" s="197">
        <v>0</v>
      </c>
      <c r="G10" s="197">
        <v>0</v>
      </c>
      <c r="H10" s="197">
        <v>0</v>
      </c>
      <c r="I10" s="197">
        <v>0</v>
      </c>
      <c r="J10" s="197">
        <v>0</v>
      </c>
      <c r="K10" s="197">
        <v>0</v>
      </c>
      <c r="L10" s="179"/>
      <c r="M10" s="179"/>
      <c r="N10" s="179"/>
    </row>
    <row r="11" spans="1:14" s="198" customFormat="1" ht="17.100000000000001" customHeight="1">
      <c r="A11" s="195">
        <v>4</v>
      </c>
      <c r="B11" s="196" t="s">
        <v>220</v>
      </c>
      <c r="C11" s="197">
        <v>684</v>
      </c>
      <c r="D11" s="197">
        <v>163015</v>
      </c>
      <c r="E11" s="197">
        <v>4906</v>
      </c>
      <c r="F11" s="197">
        <v>224</v>
      </c>
      <c r="G11" s="197">
        <v>15631</v>
      </c>
      <c r="H11" s="197">
        <v>118</v>
      </c>
      <c r="I11" s="197">
        <v>10851</v>
      </c>
      <c r="J11" s="197">
        <v>9783</v>
      </c>
      <c r="K11" s="197">
        <v>538</v>
      </c>
      <c r="L11" s="179"/>
      <c r="M11" s="179"/>
      <c r="N11" s="179"/>
    </row>
    <row r="12" spans="1:14" s="183" customFormat="1" ht="17.100000000000001" customHeight="1">
      <c r="A12" s="199"/>
      <c r="B12" s="200" t="s">
        <v>313</v>
      </c>
      <c r="C12" s="201">
        <f t="shared" ref="C12:K12" si="0">SUM(C8:C11)</f>
        <v>6395</v>
      </c>
      <c r="D12" s="201">
        <f t="shared" si="0"/>
        <v>510375.44</v>
      </c>
      <c r="E12" s="201">
        <f t="shared" si="0"/>
        <v>27114.6</v>
      </c>
      <c r="F12" s="201">
        <f t="shared" si="0"/>
        <v>1423</v>
      </c>
      <c r="G12" s="201">
        <f t="shared" si="0"/>
        <v>64312.31</v>
      </c>
      <c r="H12" s="201">
        <f t="shared" si="0"/>
        <v>18464.96</v>
      </c>
      <c r="I12" s="201">
        <f t="shared" si="0"/>
        <v>61668</v>
      </c>
      <c r="J12" s="201">
        <f t="shared" si="0"/>
        <v>94289.94</v>
      </c>
      <c r="K12" s="201">
        <f t="shared" si="0"/>
        <v>3942.3</v>
      </c>
      <c r="L12" s="182"/>
      <c r="M12" s="182"/>
      <c r="N12" s="182"/>
    </row>
    <row r="13" spans="1:14" ht="17.100000000000001" customHeight="1">
      <c r="A13" s="199" t="s">
        <v>314</v>
      </c>
      <c r="B13" s="200" t="s">
        <v>315</v>
      </c>
      <c r="C13" s="197"/>
      <c r="D13" s="197"/>
      <c r="E13" s="197"/>
      <c r="F13" s="197"/>
      <c r="G13" s="197"/>
      <c r="H13" s="197"/>
      <c r="I13" s="197"/>
      <c r="J13" s="197"/>
      <c r="K13" s="197"/>
      <c r="L13" s="179"/>
      <c r="M13" s="179"/>
      <c r="N13" s="179"/>
    </row>
    <row r="14" spans="1:14" s="198" customFormat="1" ht="17.100000000000001" customHeight="1">
      <c r="A14" s="195">
        <v>5</v>
      </c>
      <c r="B14" s="196" t="s">
        <v>224</v>
      </c>
      <c r="C14" s="197">
        <v>359</v>
      </c>
      <c r="D14" s="197">
        <v>20988</v>
      </c>
      <c r="E14" s="197">
        <v>6334</v>
      </c>
      <c r="F14" s="197">
        <v>373</v>
      </c>
      <c r="G14" s="197">
        <v>57270</v>
      </c>
      <c r="H14" s="197">
        <v>546.5</v>
      </c>
      <c r="I14" s="197">
        <v>3933</v>
      </c>
      <c r="J14" s="197">
        <v>5501</v>
      </c>
      <c r="K14" s="197">
        <v>89</v>
      </c>
      <c r="L14" s="179"/>
      <c r="M14" s="179"/>
      <c r="N14" s="179"/>
    </row>
    <row r="15" spans="1:14" s="198" customFormat="1" ht="17.100000000000001" customHeight="1">
      <c r="A15" s="195">
        <v>6</v>
      </c>
      <c r="B15" s="196" t="s">
        <v>225</v>
      </c>
      <c r="C15" s="197">
        <v>36</v>
      </c>
      <c r="D15" s="197">
        <v>2387</v>
      </c>
      <c r="E15" s="197">
        <v>251</v>
      </c>
      <c r="F15" s="197">
        <v>27</v>
      </c>
      <c r="G15" s="197">
        <v>660</v>
      </c>
      <c r="H15" s="197">
        <v>55</v>
      </c>
      <c r="I15" s="197">
        <v>111</v>
      </c>
      <c r="J15" s="197">
        <v>202</v>
      </c>
      <c r="K15" s="197">
        <v>17</v>
      </c>
      <c r="L15" s="179"/>
      <c r="M15" s="179"/>
      <c r="N15" s="179"/>
    </row>
    <row r="16" spans="1:14" s="198" customFormat="1" ht="17.100000000000001" customHeight="1">
      <c r="A16" s="195">
        <v>7</v>
      </c>
      <c r="B16" s="196" t="s">
        <v>226</v>
      </c>
      <c r="C16" s="197">
        <v>313</v>
      </c>
      <c r="D16" s="197">
        <v>7956</v>
      </c>
      <c r="E16" s="197">
        <v>4.09</v>
      </c>
      <c r="F16" s="197">
        <v>0</v>
      </c>
      <c r="G16" s="197">
        <v>0</v>
      </c>
      <c r="H16" s="197">
        <v>0</v>
      </c>
      <c r="I16" s="197">
        <v>0</v>
      </c>
      <c r="J16" s="197">
        <v>0</v>
      </c>
      <c r="K16" s="197">
        <v>0</v>
      </c>
      <c r="L16" s="179"/>
      <c r="M16" s="179"/>
      <c r="N16" s="179"/>
    </row>
    <row r="17" spans="1:14" s="198" customFormat="1" ht="17.100000000000001" customHeight="1">
      <c r="A17" s="195">
        <v>8</v>
      </c>
      <c r="B17" s="196" t="s">
        <v>227</v>
      </c>
      <c r="C17" s="202">
        <v>379</v>
      </c>
      <c r="D17" s="202">
        <v>6786.87</v>
      </c>
      <c r="E17" s="202">
        <v>548.4</v>
      </c>
      <c r="F17" s="202">
        <v>0</v>
      </c>
      <c r="G17" s="202">
        <v>0</v>
      </c>
      <c r="H17" s="202">
        <v>0</v>
      </c>
      <c r="I17" s="202">
        <v>0</v>
      </c>
      <c r="J17" s="202">
        <v>0</v>
      </c>
      <c r="K17" s="202">
        <v>0</v>
      </c>
      <c r="L17" s="179"/>
      <c r="M17" s="179"/>
      <c r="N17" s="179"/>
    </row>
    <row r="18" spans="1:14" s="198" customFormat="1" ht="17.100000000000001" customHeight="1">
      <c r="A18" s="195">
        <v>9</v>
      </c>
      <c r="B18" s="196" t="s">
        <v>228</v>
      </c>
      <c r="C18" s="197">
        <v>42</v>
      </c>
      <c r="D18" s="197">
        <v>1548.4</v>
      </c>
      <c r="E18" s="197">
        <v>210.3</v>
      </c>
      <c r="F18" s="197">
        <v>0</v>
      </c>
      <c r="G18" s="197">
        <v>0</v>
      </c>
      <c r="H18" s="197">
        <v>0</v>
      </c>
      <c r="I18" s="197">
        <v>0</v>
      </c>
      <c r="J18" s="197">
        <v>0</v>
      </c>
      <c r="K18" s="197">
        <v>0</v>
      </c>
      <c r="L18" s="179"/>
      <c r="M18" s="179"/>
      <c r="N18" s="179"/>
    </row>
    <row r="19" spans="1:14" s="198" customFormat="1" ht="17.100000000000001" customHeight="1">
      <c r="A19" s="195">
        <v>10</v>
      </c>
      <c r="B19" s="196" t="s">
        <v>229</v>
      </c>
      <c r="C19" s="197">
        <v>443</v>
      </c>
      <c r="D19" s="197">
        <v>37257</v>
      </c>
      <c r="E19" s="197">
        <v>1227</v>
      </c>
      <c r="F19" s="197">
        <v>40</v>
      </c>
      <c r="G19" s="197">
        <v>1867.92</v>
      </c>
      <c r="H19" s="197">
        <v>134</v>
      </c>
      <c r="I19" s="197">
        <v>1841</v>
      </c>
      <c r="J19" s="197">
        <v>143</v>
      </c>
      <c r="K19" s="197">
        <v>11.2</v>
      </c>
      <c r="L19" s="179"/>
      <c r="M19" s="179"/>
      <c r="N19" s="179"/>
    </row>
    <row r="20" spans="1:14" s="198" customFormat="1" ht="17.100000000000001" customHeight="1">
      <c r="A20" s="195">
        <v>11</v>
      </c>
      <c r="B20" s="196" t="s">
        <v>230</v>
      </c>
      <c r="C20" s="197">
        <v>251</v>
      </c>
      <c r="D20" s="197">
        <v>929</v>
      </c>
      <c r="E20" s="197">
        <v>21</v>
      </c>
      <c r="F20" s="197">
        <v>0</v>
      </c>
      <c r="G20" s="197">
        <v>0</v>
      </c>
      <c r="H20" s="197">
        <v>0</v>
      </c>
      <c r="I20" s="197">
        <v>0</v>
      </c>
      <c r="J20" s="197">
        <v>0</v>
      </c>
      <c r="K20" s="197">
        <v>0</v>
      </c>
      <c r="L20" s="179"/>
      <c r="M20" s="179"/>
      <c r="N20" s="179"/>
    </row>
    <row r="21" spans="1:14" s="198" customFormat="1" ht="17.100000000000001" customHeight="1">
      <c r="A21" s="195">
        <v>12</v>
      </c>
      <c r="B21" s="196" t="s">
        <v>231</v>
      </c>
      <c r="C21" s="197">
        <v>95</v>
      </c>
      <c r="D21" s="197">
        <v>3845</v>
      </c>
      <c r="E21" s="197">
        <v>2641</v>
      </c>
      <c r="F21" s="197">
        <v>35</v>
      </c>
      <c r="G21" s="197">
        <v>562</v>
      </c>
      <c r="H21" s="197">
        <v>205</v>
      </c>
      <c r="I21" s="197">
        <v>75</v>
      </c>
      <c r="J21" s="197">
        <v>251</v>
      </c>
      <c r="K21" s="197">
        <v>115</v>
      </c>
      <c r="L21" s="179"/>
      <c r="M21" s="179"/>
      <c r="N21" s="179"/>
    </row>
    <row r="22" spans="1:14" s="205" customFormat="1" ht="17.100000000000001" customHeight="1">
      <c r="A22" s="199"/>
      <c r="B22" s="200" t="s">
        <v>232</v>
      </c>
      <c r="C22" s="203">
        <f t="shared" ref="C22:K22" si="1">SUM(C14:C21)</f>
        <v>1918</v>
      </c>
      <c r="D22" s="203">
        <f t="shared" si="1"/>
        <v>81697.27</v>
      </c>
      <c r="E22" s="203">
        <f t="shared" si="1"/>
        <v>11236.79</v>
      </c>
      <c r="F22" s="203">
        <f t="shared" si="1"/>
        <v>475</v>
      </c>
      <c r="G22" s="203">
        <f t="shared" si="1"/>
        <v>60359.92</v>
      </c>
      <c r="H22" s="203">
        <f t="shared" si="1"/>
        <v>940.5</v>
      </c>
      <c r="I22" s="203">
        <f t="shared" si="1"/>
        <v>5960</v>
      </c>
      <c r="J22" s="203">
        <f t="shared" si="1"/>
        <v>6097</v>
      </c>
      <c r="K22" s="203">
        <f t="shared" si="1"/>
        <v>232.2</v>
      </c>
      <c r="L22" s="204"/>
      <c r="M22" s="204"/>
      <c r="N22" s="204"/>
    </row>
    <row r="23" spans="1:14" ht="17.100000000000001" customHeight="1">
      <c r="A23" s="195" t="s">
        <v>233</v>
      </c>
      <c r="B23" s="196" t="s">
        <v>316</v>
      </c>
      <c r="C23" s="197"/>
      <c r="D23" s="197"/>
      <c r="E23" s="197"/>
      <c r="F23" s="197"/>
      <c r="G23" s="197"/>
      <c r="H23" s="197"/>
      <c r="I23" s="197"/>
      <c r="J23" s="197"/>
      <c r="K23" s="197"/>
      <c r="L23" s="179"/>
      <c r="M23" s="179"/>
      <c r="N23" s="179"/>
    </row>
    <row r="24" spans="1:14" s="198" customFormat="1" ht="17.100000000000001" customHeight="1">
      <c r="A24" s="195">
        <v>13</v>
      </c>
      <c r="B24" s="196" t="s">
        <v>235</v>
      </c>
      <c r="C24" s="197">
        <v>118</v>
      </c>
      <c r="D24" s="197">
        <v>1979</v>
      </c>
      <c r="E24" s="197">
        <v>58</v>
      </c>
      <c r="F24" s="197">
        <v>32</v>
      </c>
      <c r="G24" s="197">
        <v>1029</v>
      </c>
      <c r="H24" s="197">
        <v>47</v>
      </c>
      <c r="I24" s="197">
        <v>28</v>
      </c>
      <c r="J24" s="197">
        <v>60</v>
      </c>
      <c r="K24" s="197">
        <v>1</v>
      </c>
      <c r="L24" s="179"/>
      <c r="M24" s="179"/>
      <c r="N24" s="179"/>
    </row>
    <row r="25" spans="1:14" s="198" customFormat="1" ht="17.100000000000001" customHeight="1">
      <c r="A25" s="195">
        <v>14</v>
      </c>
      <c r="B25" s="196" t="s">
        <v>236</v>
      </c>
      <c r="C25" s="202">
        <v>579</v>
      </c>
      <c r="D25" s="202">
        <v>27207.57</v>
      </c>
      <c r="E25" s="202">
        <v>2271.1</v>
      </c>
      <c r="F25" s="202">
        <v>72</v>
      </c>
      <c r="G25" s="202">
        <v>5555.93</v>
      </c>
      <c r="H25" s="202">
        <v>109.43</v>
      </c>
      <c r="I25" s="202">
        <v>13</v>
      </c>
      <c r="J25" s="202">
        <v>33.58</v>
      </c>
      <c r="K25" s="202">
        <v>8.69</v>
      </c>
      <c r="L25" s="179"/>
      <c r="M25" s="179"/>
      <c r="N25" s="179"/>
    </row>
    <row r="26" spans="1:14" s="198" customFormat="1" ht="17.100000000000001" customHeight="1">
      <c r="A26" s="195">
        <v>15</v>
      </c>
      <c r="B26" s="196" t="s">
        <v>237</v>
      </c>
      <c r="C26" s="202">
        <v>0</v>
      </c>
      <c r="D26" s="202">
        <v>0</v>
      </c>
      <c r="E26" s="202">
        <v>0</v>
      </c>
      <c r="F26" s="202">
        <v>0</v>
      </c>
      <c r="G26" s="202">
        <v>0</v>
      </c>
      <c r="H26" s="202">
        <v>0</v>
      </c>
      <c r="I26" s="202">
        <v>0</v>
      </c>
      <c r="J26" s="202">
        <v>0</v>
      </c>
      <c r="K26" s="202">
        <v>0</v>
      </c>
      <c r="L26" s="179"/>
      <c r="M26" s="179"/>
      <c r="N26" s="179"/>
    </row>
    <row r="27" spans="1:14" s="198" customFormat="1" ht="17.100000000000001" customHeight="1">
      <c r="A27" s="195">
        <v>16</v>
      </c>
      <c r="B27" s="196" t="s">
        <v>238</v>
      </c>
      <c r="C27" s="197">
        <v>0</v>
      </c>
      <c r="D27" s="197">
        <v>0</v>
      </c>
      <c r="E27" s="197">
        <v>0</v>
      </c>
      <c r="F27" s="197">
        <v>0</v>
      </c>
      <c r="G27" s="197">
        <v>0</v>
      </c>
      <c r="H27" s="197">
        <v>0</v>
      </c>
      <c r="I27" s="197">
        <v>0</v>
      </c>
      <c r="J27" s="197">
        <v>0</v>
      </c>
      <c r="K27" s="197">
        <v>0</v>
      </c>
      <c r="L27" s="179"/>
      <c r="M27" s="179"/>
      <c r="N27" s="179"/>
    </row>
    <row r="28" spans="1:14" s="198" customFormat="1" ht="17.100000000000001" customHeight="1">
      <c r="A28" s="195">
        <v>17</v>
      </c>
      <c r="B28" s="196" t="s">
        <v>239</v>
      </c>
      <c r="C28" s="197">
        <v>0</v>
      </c>
      <c r="D28" s="197">
        <v>0</v>
      </c>
      <c r="E28" s="197">
        <v>0</v>
      </c>
      <c r="F28" s="197">
        <v>0</v>
      </c>
      <c r="G28" s="197">
        <v>0</v>
      </c>
      <c r="H28" s="197">
        <v>0</v>
      </c>
      <c r="I28" s="197">
        <v>0</v>
      </c>
      <c r="J28" s="197">
        <v>0</v>
      </c>
      <c r="K28" s="197">
        <v>0</v>
      </c>
      <c r="L28" s="179"/>
      <c r="M28" s="179"/>
      <c r="N28" s="179"/>
    </row>
    <row r="29" spans="1:14" s="198" customFormat="1" ht="17.100000000000001" customHeight="1">
      <c r="A29" s="195">
        <v>18</v>
      </c>
      <c r="B29" s="196" t="s">
        <v>240</v>
      </c>
      <c r="C29" s="197">
        <v>2</v>
      </c>
      <c r="D29" s="197">
        <v>269.67</v>
      </c>
      <c r="E29" s="197">
        <v>1.45</v>
      </c>
      <c r="F29" s="197">
        <v>2</v>
      </c>
      <c r="G29" s="197">
        <v>223.79</v>
      </c>
      <c r="H29" s="197">
        <v>0</v>
      </c>
      <c r="I29" s="197">
        <v>0</v>
      </c>
      <c r="J29" s="197">
        <v>0</v>
      </c>
      <c r="K29" s="197">
        <v>0</v>
      </c>
      <c r="L29" s="179"/>
      <c r="M29" s="179"/>
      <c r="N29" s="179"/>
    </row>
    <row r="30" spans="1:14" s="198" customFormat="1" ht="17.100000000000001" customHeight="1">
      <c r="A30" s="195">
        <v>19</v>
      </c>
      <c r="B30" s="196" t="s">
        <v>241</v>
      </c>
      <c r="C30" s="202">
        <v>330</v>
      </c>
      <c r="D30" s="202">
        <v>12293</v>
      </c>
      <c r="E30" s="202">
        <v>0</v>
      </c>
      <c r="F30" s="202">
        <v>12</v>
      </c>
      <c r="G30" s="202">
        <v>659</v>
      </c>
      <c r="H30" s="202">
        <v>0</v>
      </c>
      <c r="I30" s="202">
        <v>1</v>
      </c>
      <c r="J30" s="202">
        <v>12</v>
      </c>
      <c r="K30" s="202">
        <v>0</v>
      </c>
      <c r="L30" s="179"/>
      <c r="M30" s="179"/>
      <c r="N30" s="179"/>
    </row>
    <row r="31" spans="1:14" s="198" customFormat="1" ht="17.100000000000001" customHeight="1">
      <c r="A31" s="195">
        <v>20</v>
      </c>
      <c r="B31" s="196" t="s">
        <v>242</v>
      </c>
      <c r="C31" s="197">
        <v>19</v>
      </c>
      <c r="D31" s="197">
        <v>1383.25</v>
      </c>
      <c r="E31" s="197">
        <v>0</v>
      </c>
      <c r="F31" s="197">
        <v>0</v>
      </c>
      <c r="G31" s="197">
        <v>0</v>
      </c>
      <c r="H31" s="197">
        <v>0</v>
      </c>
      <c r="I31" s="197">
        <v>0</v>
      </c>
      <c r="J31" s="197">
        <v>0</v>
      </c>
      <c r="K31" s="197">
        <v>0</v>
      </c>
      <c r="L31" s="179"/>
      <c r="M31" s="179"/>
      <c r="N31" s="179"/>
    </row>
    <row r="32" spans="1:14" s="198" customFormat="1" ht="17.100000000000001" customHeight="1">
      <c r="A32" s="195">
        <v>21</v>
      </c>
      <c r="B32" s="196" t="s">
        <v>243</v>
      </c>
      <c r="C32" s="197">
        <v>31</v>
      </c>
      <c r="D32" s="197">
        <v>1371.6</v>
      </c>
      <c r="E32" s="197">
        <v>556.41</v>
      </c>
      <c r="F32" s="197">
        <v>1</v>
      </c>
      <c r="G32" s="197">
        <v>72.150000000000006</v>
      </c>
      <c r="H32" s="197">
        <v>0</v>
      </c>
      <c r="I32" s="197">
        <v>0</v>
      </c>
      <c r="J32" s="197">
        <v>0</v>
      </c>
      <c r="K32" s="197">
        <v>0</v>
      </c>
      <c r="L32" s="179"/>
      <c r="M32" s="179"/>
      <c r="N32" s="179"/>
    </row>
    <row r="33" spans="1:14" s="198" customFormat="1" ht="17.100000000000001" customHeight="1">
      <c r="A33" s="195">
        <v>22</v>
      </c>
      <c r="B33" s="196" t="s">
        <v>244</v>
      </c>
      <c r="C33" s="197">
        <v>5</v>
      </c>
      <c r="D33" s="197">
        <v>97.49</v>
      </c>
      <c r="E33" s="197">
        <v>97.49</v>
      </c>
      <c r="F33" s="197">
        <v>2</v>
      </c>
      <c r="G33" s="197">
        <v>15.62</v>
      </c>
      <c r="H33" s="197">
        <v>13.21</v>
      </c>
      <c r="I33" s="197">
        <v>0</v>
      </c>
      <c r="J33" s="197">
        <v>0</v>
      </c>
      <c r="K33" s="197">
        <v>0</v>
      </c>
      <c r="L33" s="179"/>
      <c r="M33" s="179"/>
      <c r="N33" s="179"/>
    </row>
    <row r="34" spans="1:14" s="198" customFormat="1" ht="17.100000000000001" customHeight="1">
      <c r="A34" s="195">
        <v>23</v>
      </c>
      <c r="B34" s="196" t="s">
        <v>245</v>
      </c>
      <c r="C34" s="197">
        <v>0</v>
      </c>
      <c r="D34" s="197">
        <v>0</v>
      </c>
      <c r="E34" s="197">
        <v>0</v>
      </c>
      <c r="F34" s="197">
        <v>0</v>
      </c>
      <c r="G34" s="197">
        <v>0</v>
      </c>
      <c r="H34" s="197">
        <v>0</v>
      </c>
      <c r="I34" s="197">
        <v>0</v>
      </c>
      <c r="J34" s="197">
        <v>0</v>
      </c>
      <c r="K34" s="197">
        <v>0</v>
      </c>
      <c r="L34" s="179"/>
      <c r="M34" s="179"/>
      <c r="N34" s="179"/>
    </row>
    <row r="35" spans="1:14" s="198" customFormat="1" ht="17.100000000000001" customHeight="1">
      <c r="A35" s="195">
        <v>24</v>
      </c>
      <c r="B35" s="196" t="s">
        <v>246</v>
      </c>
      <c r="C35" s="202">
        <v>163</v>
      </c>
      <c r="D35" s="202">
        <v>12675</v>
      </c>
      <c r="E35" s="202">
        <v>1488</v>
      </c>
      <c r="F35" s="202">
        <v>4</v>
      </c>
      <c r="G35" s="202">
        <v>310.77</v>
      </c>
      <c r="H35" s="202">
        <v>0</v>
      </c>
      <c r="I35" s="202">
        <v>0</v>
      </c>
      <c r="J35" s="202">
        <v>0</v>
      </c>
      <c r="K35" s="202">
        <v>0</v>
      </c>
      <c r="L35" s="179"/>
      <c r="M35" s="179"/>
      <c r="N35" s="179"/>
    </row>
    <row r="36" spans="1:14" s="198" customFormat="1" ht="17.100000000000001" customHeight="1">
      <c r="A36" s="195">
        <v>25</v>
      </c>
      <c r="B36" s="196" t="s">
        <v>247</v>
      </c>
      <c r="C36" s="197">
        <v>0</v>
      </c>
      <c r="D36" s="197">
        <v>0</v>
      </c>
      <c r="E36" s="197">
        <v>0</v>
      </c>
      <c r="F36" s="197">
        <v>0</v>
      </c>
      <c r="G36" s="197">
        <v>0</v>
      </c>
      <c r="H36" s="197">
        <v>0</v>
      </c>
      <c r="I36" s="197">
        <v>0</v>
      </c>
      <c r="J36" s="197">
        <v>0</v>
      </c>
      <c r="K36" s="197">
        <v>0</v>
      </c>
      <c r="L36" s="179"/>
      <c r="M36" s="179"/>
      <c r="N36" s="179"/>
    </row>
    <row r="37" spans="1:14" s="198" customFormat="1" ht="17.100000000000001" customHeight="1">
      <c r="A37" s="195">
        <v>26</v>
      </c>
      <c r="B37" s="196" t="s">
        <v>248</v>
      </c>
      <c r="C37" s="197">
        <v>0</v>
      </c>
      <c r="D37" s="197">
        <v>0</v>
      </c>
      <c r="E37" s="197">
        <v>0</v>
      </c>
      <c r="F37" s="197">
        <v>0</v>
      </c>
      <c r="G37" s="197">
        <v>0</v>
      </c>
      <c r="H37" s="197">
        <v>0</v>
      </c>
      <c r="I37" s="197">
        <v>0</v>
      </c>
      <c r="J37" s="197">
        <v>0</v>
      </c>
      <c r="K37" s="197">
        <v>0</v>
      </c>
      <c r="L37" s="179"/>
      <c r="M37" s="179"/>
      <c r="N37" s="179"/>
    </row>
    <row r="38" spans="1:14" s="198" customFormat="1" ht="17.100000000000001" customHeight="1">
      <c r="A38" s="195">
        <v>27</v>
      </c>
      <c r="B38" s="196" t="s">
        <v>249</v>
      </c>
      <c r="C38" s="197">
        <v>120</v>
      </c>
      <c r="D38" s="197">
        <v>5661.42</v>
      </c>
      <c r="E38" s="197">
        <v>90.9</v>
      </c>
      <c r="F38" s="197">
        <v>102</v>
      </c>
      <c r="G38" s="197">
        <v>3502.62</v>
      </c>
      <c r="H38" s="197">
        <v>22.75</v>
      </c>
      <c r="I38" s="197">
        <v>106</v>
      </c>
      <c r="J38" s="197">
        <v>482.45</v>
      </c>
      <c r="K38" s="197">
        <v>1.79</v>
      </c>
      <c r="L38" s="179"/>
      <c r="M38" s="179"/>
      <c r="N38" s="179"/>
    </row>
    <row r="39" spans="1:14" s="198" customFormat="1" ht="17.100000000000001" customHeight="1">
      <c r="A39" s="195">
        <v>28</v>
      </c>
      <c r="B39" s="196" t="s">
        <v>250</v>
      </c>
      <c r="C39" s="197">
        <v>0</v>
      </c>
      <c r="D39" s="197">
        <v>0</v>
      </c>
      <c r="E39" s="197">
        <v>0</v>
      </c>
      <c r="F39" s="197">
        <v>0</v>
      </c>
      <c r="G39" s="197">
        <v>0</v>
      </c>
      <c r="H39" s="197">
        <v>0</v>
      </c>
      <c r="I39" s="197">
        <v>0</v>
      </c>
      <c r="J39" s="197">
        <v>0</v>
      </c>
      <c r="K39" s="197">
        <v>0</v>
      </c>
      <c r="L39" s="179"/>
      <c r="M39" s="179"/>
      <c r="N39" s="179"/>
    </row>
    <row r="40" spans="1:14" s="198" customFormat="1" ht="17.100000000000001" customHeight="1">
      <c r="A40" s="195">
        <v>29</v>
      </c>
      <c r="B40" s="196" t="s">
        <v>251</v>
      </c>
      <c r="C40" s="197">
        <v>0</v>
      </c>
      <c r="D40" s="197">
        <v>0</v>
      </c>
      <c r="E40" s="197">
        <v>0</v>
      </c>
      <c r="F40" s="197">
        <v>0</v>
      </c>
      <c r="G40" s="197">
        <v>0</v>
      </c>
      <c r="H40" s="197">
        <v>0</v>
      </c>
      <c r="I40" s="197">
        <v>0</v>
      </c>
      <c r="J40" s="197">
        <v>0</v>
      </c>
      <c r="K40" s="197">
        <v>0</v>
      </c>
      <c r="L40" s="179"/>
      <c r="M40" s="179"/>
      <c r="N40" s="179"/>
    </row>
    <row r="41" spans="1:14" s="198" customFormat="1" ht="17.100000000000001" customHeight="1">
      <c r="A41" s="195">
        <v>30</v>
      </c>
      <c r="B41" s="196" t="s">
        <v>252</v>
      </c>
      <c r="C41" s="197">
        <v>0</v>
      </c>
      <c r="D41" s="197">
        <v>0</v>
      </c>
      <c r="E41" s="197">
        <v>0</v>
      </c>
      <c r="F41" s="197">
        <v>0</v>
      </c>
      <c r="G41" s="197">
        <v>0</v>
      </c>
      <c r="H41" s="197">
        <v>0</v>
      </c>
      <c r="I41" s="197">
        <v>0</v>
      </c>
      <c r="J41" s="197">
        <v>0</v>
      </c>
      <c r="K41" s="197">
        <v>0</v>
      </c>
      <c r="L41" s="179"/>
      <c r="M41" s="179"/>
      <c r="N41" s="179"/>
    </row>
    <row r="42" spans="1:14" s="198" customFormat="1" ht="17.100000000000001" customHeight="1">
      <c r="A42" s="195">
        <v>31</v>
      </c>
      <c r="B42" s="196" t="s">
        <v>253</v>
      </c>
      <c r="C42" s="197">
        <v>0</v>
      </c>
      <c r="D42" s="197">
        <v>0</v>
      </c>
      <c r="E42" s="197">
        <v>0</v>
      </c>
      <c r="F42" s="197">
        <v>0</v>
      </c>
      <c r="G42" s="197">
        <v>0</v>
      </c>
      <c r="H42" s="197">
        <v>0</v>
      </c>
      <c r="I42" s="197">
        <v>0</v>
      </c>
      <c r="J42" s="197">
        <v>0</v>
      </c>
      <c r="K42" s="197">
        <v>0</v>
      </c>
      <c r="L42" s="179"/>
      <c r="M42" s="179"/>
      <c r="N42" s="179"/>
    </row>
    <row r="43" spans="1:14" s="198" customFormat="1" ht="17.100000000000001" customHeight="1">
      <c r="A43" s="195">
        <v>32</v>
      </c>
      <c r="B43" s="196" t="s">
        <v>254</v>
      </c>
      <c r="C43" s="197">
        <v>199</v>
      </c>
      <c r="D43" s="197">
        <v>39.857190000000003</v>
      </c>
      <c r="E43" s="197">
        <v>26.19</v>
      </c>
      <c r="F43" s="197">
        <v>0</v>
      </c>
      <c r="G43" s="197">
        <v>0</v>
      </c>
      <c r="H43" s="197">
        <v>0</v>
      </c>
      <c r="I43" s="197">
        <v>0</v>
      </c>
      <c r="J43" s="197">
        <v>0</v>
      </c>
      <c r="K43" s="197">
        <v>0</v>
      </c>
      <c r="L43" s="179"/>
      <c r="M43" s="179"/>
      <c r="N43" s="179"/>
    </row>
    <row r="44" spans="1:14" s="198" customFormat="1" ht="17.100000000000001" customHeight="1">
      <c r="A44" s="195">
        <v>33</v>
      </c>
      <c r="B44" s="196" t="s">
        <v>255</v>
      </c>
      <c r="C44" s="197">
        <v>0</v>
      </c>
      <c r="D44" s="197">
        <v>0</v>
      </c>
      <c r="E44" s="197">
        <v>0</v>
      </c>
      <c r="F44" s="197">
        <v>0</v>
      </c>
      <c r="G44" s="197">
        <v>0</v>
      </c>
      <c r="H44" s="197">
        <v>0</v>
      </c>
      <c r="I44" s="197">
        <v>0</v>
      </c>
      <c r="J44" s="197">
        <v>0</v>
      </c>
      <c r="K44" s="197">
        <v>0</v>
      </c>
      <c r="L44" s="179"/>
      <c r="M44" s="179"/>
      <c r="N44" s="179"/>
    </row>
    <row r="45" spans="1:14" s="198" customFormat="1" ht="17.100000000000001" customHeight="1">
      <c r="A45" s="195">
        <v>34</v>
      </c>
      <c r="B45" s="196" t="s">
        <v>256</v>
      </c>
      <c r="C45" s="197">
        <v>15</v>
      </c>
      <c r="D45" s="197">
        <v>203.13</v>
      </c>
      <c r="E45" s="197">
        <v>27.41</v>
      </c>
      <c r="F45" s="197">
        <v>0</v>
      </c>
      <c r="G45" s="197">
        <v>0</v>
      </c>
      <c r="H45" s="197">
        <v>0</v>
      </c>
      <c r="I45" s="197">
        <v>0</v>
      </c>
      <c r="J45" s="197">
        <v>0</v>
      </c>
      <c r="K45" s="197">
        <v>0</v>
      </c>
      <c r="L45" s="179"/>
      <c r="M45" s="179"/>
      <c r="N45" s="179"/>
    </row>
    <row r="46" spans="1:14" s="194" customFormat="1" ht="17.100000000000001" customHeight="1">
      <c r="A46" s="199"/>
      <c r="B46" s="200" t="s">
        <v>317</v>
      </c>
      <c r="C46" s="203">
        <f>SUM(C24:C45)</f>
        <v>1581</v>
      </c>
      <c r="D46" s="203">
        <f t="shared" ref="D46:K46" si="2">SUM(D24:D45)</f>
        <v>63180.987189999993</v>
      </c>
      <c r="E46" s="203">
        <f t="shared" si="2"/>
        <v>4616.949999999998</v>
      </c>
      <c r="F46" s="203">
        <f t="shared" si="2"/>
        <v>227</v>
      </c>
      <c r="G46" s="203">
        <f t="shared" si="2"/>
        <v>11368.880000000001</v>
      </c>
      <c r="H46" s="203">
        <f t="shared" si="2"/>
        <v>192.39000000000001</v>
      </c>
      <c r="I46" s="203">
        <f t="shared" si="2"/>
        <v>148</v>
      </c>
      <c r="J46" s="203">
        <f t="shared" si="2"/>
        <v>588.03</v>
      </c>
      <c r="K46" s="203">
        <f t="shared" si="2"/>
        <v>11.48</v>
      </c>
      <c r="L46" s="193"/>
      <c r="M46" s="193"/>
      <c r="N46" s="193"/>
    </row>
    <row r="47" spans="1:14" ht="17.100000000000001" customHeight="1">
      <c r="A47" s="195" t="s">
        <v>258</v>
      </c>
      <c r="B47" s="196" t="s">
        <v>259</v>
      </c>
      <c r="C47" s="206"/>
      <c r="D47" s="206"/>
      <c r="E47" s="206"/>
      <c r="F47" s="206"/>
      <c r="G47" s="206"/>
      <c r="H47" s="206"/>
      <c r="I47" s="206"/>
      <c r="J47" s="206"/>
      <c r="K47" s="206"/>
      <c r="L47" s="179"/>
      <c r="M47" s="179"/>
      <c r="N47" s="179"/>
    </row>
    <row r="48" spans="1:14" s="198" customFormat="1" ht="17.100000000000001" customHeight="1">
      <c r="A48" s="195">
        <v>35</v>
      </c>
      <c r="B48" s="196" t="s">
        <v>260</v>
      </c>
      <c r="C48" s="197">
        <v>1766</v>
      </c>
      <c r="D48" s="197">
        <v>16759</v>
      </c>
      <c r="E48" s="197">
        <v>8775</v>
      </c>
      <c r="F48" s="197">
        <v>492</v>
      </c>
      <c r="G48" s="197">
        <v>14300</v>
      </c>
      <c r="H48" s="197">
        <v>1290</v>
      </c>
      <c r="I48" s="197">
        <v>24</v>
      </c>
      <c r="J48" s="197">
        <v>51</v>
      </c>
      <c r="K48" s="197">
        <v>17</v>
      </c>
      <c r="L48" s="179"/>
      <c r="M48" s="179"/>
      <c r="N48" s="179"/>
    </row>
    <row r="49" spans="1:14" s="198" customFormat="1" ht="17.100000000000001" customHeight="1">
      <c r="A49" s="195">
        <v>36</v>
      </c>
      <c r="B49" s="196" t="s">
        <v>261</v>
      </c>
      <c r="C49" s="197">
        <v>2072</v>
      </c>
      <c r="D49" s="197">
        <v>16411</v>
      </c>
      <c r="E49" s="197">
        <v>4612</v>
      </c>
      <c r="F49" s="197">
        <v>119</v>
      </c>
      <c r="G49" s="197">
        <v>3200</v>
      </c>
      <c r="H49" s="197">
        <v>129</v>
      </c>
      <c r="I49" s="197">
        <v>358</v>
      </c>
      <c r="J49" s="197">
        <v>261</v>
      </c>
      <c r="K49" s="197">
        <v>109</v>
      </c>
      <c r="L49" s="179"/>
      <c r="M49" s="179"/>
      <c r="N49" s="179"/>
    </row>
    <row r="50" spans="1:14" s="208" customFormat="1" ht="17.100000000000001" customHeight="1">
      <c r="A50" s="199"/>
      <c r="B50" s="200" t="s">
        <v>262</v>
      </c>
      <c r="C50" s="203">
        <f t="shared" ref="C50:K50" si="3">SUM(C48:C49)</f>
        <v>3838</v>
      </c>
      <c r="D50" s="203">
        <f t="shared" si="3"/>
        <v>33170</v>
      </c>
      <c r="E50" s="203">
        <f t="shared" si="3"/>
        <v>13387</v>
      </c>
      <c r="F50" s="203">
        <f t="shared" si="3"/>
        <v>611</v>
      </c>
      <c r="G50" s="203">
        <f t="shared" si="3"/>
        <v>17500</v>
      </c>
      <c r="H50" s="203">
        <f t="shared" si="3"/>
        <v>1419</v>
      </c>
      <c r="I50" s="203">
        <f t="shared" si="3"/>
        <v>382</v>
      </c>
      <c r="J50" s="203">
        <f t="shared" si="3"/>
        <v>312</v>
      </c>
      <c r="K50" s="203">
        <f t="shared" si="3"/>
        <v>126</v>
      </c>
      <c r="L50" s="207"/>
      <c r="M50" s="207"/>
      <c r="N50" s="207"/>
    </row>
    <row r="51" spans="1:14" s="194" customFormat="1" ht="17.100000000000001" customHeight="1">
      <c r="A51" s="209" t="s">
        <v>318</v>
      </c>
      <c r="B51" s="200"/>
      <c r="C51" s="203">
        <f t="shared" ref="C51:K51" si="4">SUM(C12,C22,C46,C50)</f>
        <v>13732</v>
      </c>
      <c r="D51" s="203">
        <f t="shared" si="4"/>
        <v>688423.69718999998</v>
      </c>
      <c r="E51" s="203">
        <f t="shared" si="4"/>
        <v>56355.34</v>
      </c>
      <c r="F51" s="203">
        <f t="shared" si="4"/>
        <v>2736</v>
      </c>
      <c r="G51" s="203">
        <f t="shared" si="4"/>
        <v>153541.10999999999</v>
      </c>
      <c r="H51" s="203">
        <f t="shared" si="4"/>
        <v>21016.85</v>
      </c>
      <c r="I51" s="203">
        <f t="shared" si="4"/>
        <v>68158</v>
      </c>
      <c r="J51" s="203">
        <f t="shared" si="4"/>
        <v>101286.97</v>
      </c>
      <c r="K51" s="203">
        <f t="shared" si="4"/>
        <v>4311.9799999999996</v>
      </c>
      <c r="L51" s="193"/>
      <c r="M51" s="193"/>
      <c r="N51" s="193"/>
    </row>
    <row r="52" spans="1:14" s="194" customFormat="1" ht="17.100000000000001" customHeight="1">
      <c r="A52" s="199"/>
      <c r="B52" s="200" t="s">
        <v>319</v>
      </c>
      <c r="C52" s="203">
        <f t="shared" ref="C52:K52" si="5">SUM(C12,C22,C46)</f>
        <v>9894</v>
      </c>
      <c r="D52" s="203">
        <f t="shared" si="5"/>
        <v>655253.69718999998</v>
      </c>
      <c r="E52" s="203">
        <f t="shared" si="5"/>
        <v>42968.34</v>
      </c>
      <c r="F52" s="203">
        <f t="shared" si="5"/>
        <v>2125</v>
      </c>
      <c r="G52" s="203">
        <f t="shared" si="5"/>
        <v>136041.10999999999</v>
      </c>
      <c r="H52" s="203">
        <f t="shared" si="5"/>
        <v>19597.849999999999</v>
      </c>
      <c r="I52" s="203">
        <f t="shared" si="5"/>
        <v>67776</v>
      </c>
      <c r="J52" s="203">
        <f t="shared" si="5"/>
        <v>100974.97</v>
      </c>
      <c r="K52" s="203">
        <f t="shared" si="5"/>
        <v>4185.9799999999996</v>
      </c>
      <c r="L52" s="193"/>
      <c r="M52" s="193"/>
      <c r="N52" s="193"/>
    </row>
    <row r="53" spans="1:14" s="183" customFormat="1" ht="17.100000000000001" customHeight="1">
      <c r="A53" s="199" t="s">
        <v>264</v>
      </c>
      <c r="B53" s="200" t="s">
        <v>320</v>
      </c>
      <c r="C53" s="210"/>
      <c r="D53" s="210"/>
      <c r="E53" s="210"/>
      <c r="F53" s="210"/>
      <c r="G53" s="210"/>
      <c r="H53" s="210"/>
      <c r="I53" s="210"/>
      <c r="J53" s="210"/>
      <c r="K53" s="210"/>
      <c r="L53" s="182"/>
      <c r="M53" s="182"/>
      <c r="N53" s="182"/>
    </row>
    <row r="54" spans="1:14" s="198" customFormat="1" ht="17.100000000000001" customHeight="1">
      <c r="A54" s="195">
        <v>37</v>
      </c>
      <c r="B54" s="196" t="s">
        <v>266</v>
      </c>
      <c r="C54" s="202">
        <v>0</v>
      </c>
      <c r="D54" s="202">
        <v>0</v>
      </c>
      <c r="E54" s="202">
        <v>0</v>
      </c>
      <c r="F54" s="202">
        <v>0</v>
      </c>
      <c r="G54" s="202">
        <v>0</v>
      </c>
      <c r="H54" s="202">
        <v>0</v>
      </c>
      <c r="I54" s="202">
        <v>0</v>
      </c>
      <c r="J54" s="202">
        <v>0</v>
      </c>
      <c r="K54" s="202">
        <v>0</v>
      </c>
      <c r="L54" s="179"/>
      <c r="M54" s="179"/>
      <c r="N54" s="179"/>
    </row>
    <row r="55" spans="1:14" s="198" customFormat="1" ht="17.100000000000001" customHeight="1">
      <c r="A55" s="195">
        <v>38</v>
      </c>
      <c r="B55" s="196" t="s">
        <v>267</v>
      </c>
      <c r="C55" s="211">
        <v>0</v>
      </c>
      <c r="D55" s="211">
        <v>0</v>
      </c>
      <c r="E55" s="211">
        <v>0</v>
      </c>
      <c r="F55" s="211">
        <v>0</v>
      </c>
      <c r="G55" s="211">
        <v>0</v>
      </c>
      <c r="H55" s="211">
        <v>0</v>
      </c>
      <c r="I55" s="211">
        <v>0</v>
      </c>
      <c r="J55" s="211">
        <v>0</v>
      </c>
      <c r="K55" s="211">
        <v>0</v>
      </c>
      <c r="L55" s="179"/>
      <c r="M55" s="179"/>
      <c r="N55" s="179"/>
    </row>
    <row r="56" spans="1:14" ht="17.100000000000001" customHeight="1">
      <c r="A56" s="195">
        <v>39</v>
      </c>
      <c r="B56" s="196" t="s">
        <v>268</v>
      </c>
      <c r="C56" s="211">
        <v>0</v>
      </c>
      <c r="D56" s="211">
        <v>0</v>
      </c>
      <c r="E56" s="211">
        <v>0</v>
      </c>
      <c r="F56" s="211">
        <v>0</v>
      </c>
      <c r="G56" s="211">
        <v>0</v>
      </c>
      <c r="H56" s="211">
        <v>0</v>
      </c>
      <c r="I56" s="211">
        <v>0</v>
      </c>
      <c r="J56" s="211">
        <v>0</v>
      </c>
      <c r="K56" s="211">
        <v>0</v>
      </c>
      <c r="L56" s="179"/>
      <c r="M56" s="179"/>
      <c r="N56" s="179"/>
    </row>
    <row r="57" spans="1:14" s="183" customFormat="1" ht="17.100000000000001" customHeight="1">
      <c r="A57" s="199"/>
      <c r="B57" s="200" t="s">
        <v>269</v>
      </c>
      <c r="C57" s="203">
        <f>SUM(C54:C56)</f>
        <v>0</v>
      </c>
      <c r="D57" s="203">
        <f t="shared" ref="D57:K57" si="6">SUM(D54:D56)</f>
        <v>0</v>
      </c>
      <c r="E57" s="203">
        <f t="shared" si="6"/>
        <v>0</v>
      </c>
      <c r="F57" s="203">
        <f t="shared" si="6"/>
        <v>0</v>
      </c>
      <c r="G57" s="203">
        <f t="shared" si="6"/>
        <v>0</v>
      </c>
      <c r="H57" s="203">
        <f t="shared" si="6"/>
        <v>0</v>
      </c>
      <c r="I57" s="203">
        <f t="shared" si="6"/>
        <v>0</v>
      </c>
      <c r="J57" s="203">
        <f t="shared" si="6"/>
        <v>0</v>
      </c>
      <c r="K57" s="203">
        <f t="shared" si="6"/>
        <v>0</v>
      </c>
      <c r="L57" s="182"/>
      <c r="M57" s="182"/>
      <c r="N57" s="182"/>
    </row>
    <row r="58" spans="1:14" s="198" customFormat="1" ht="17.100000000000001" customHeight="1">
      <c r="A58" s="195">
        <v>40</v>
      </c>
      <c r="B58" s="196" t="s">
        <v>49</v>
      </c>
      <c r="C58" s="197">
        <v>0</v>
      </c>
      <c r="D58" s="197">
        <v>0</v>
      </c>
      <c r="E58" s="197">
        <v>0</v>
      </c>
      <c r="F58" s="197">
        <v>0</v>
      </c>
      <c r="G58" s="197">
        <v>0</v>
      </c>
      <c r="H58" s="197">
        <v>0</v>
      </c>
      <c r="I58" s="197">
        <v>0</v>
      </c>
      <c r="J58" s="197">
        <v>0</v>
      </c>
      <c r="K58" s="197">
        <v>0</v>
      </c>
      <c r="L58" s="179"/>
      <c r="M58" s="179"/>
      <c r="N58" s="179"/>
    </row>
    <row r="59" spans="1:14" s="183" customFormat="1" ht="17.100000000000001" customHeight="1">
      <c r="A59" s="199"/>
      <c r="B59" s="200" t="s">
        <v>271</v>
      </c>
      <c r="C59" s="210">
        <f t="shared" ref="C59:K59" si="7">SUM(C58)</f>
        <v>0</v>
      </c>
      <c r="D59" s="210">
        <f t="shared" si="7"/>
        <v>0</v>
      </c>
      <c r="E59" s="210">
        <f t="shared" si="7"/>
        <v>0</v>
      </c>
      <c r="F59" s="210">
        <f t="shared" si="7"/>
        <v>0</v>
      </c>
      <c r="G59" s="210">
        <f t="shared" si="7"/>
        <v>0</v>
      </c>
      <c r="H59" s="210">
        <f t="shared" si="7"/>
        <v>0</v>
      </c>
      <c r="I59" s="210">
        <f t="shared" si="7"/>
        <v>0</v>
      </c>
      <c r="J59" s="210">
        <f t="shared" si="7"/>
        <v>0</v>
      </c>
      <c r="K59" s="210">
        <f t="shared" si="7"/>
        <v>0</v>
      </c>
      <c r="L59" s="182"/>
      <c r="M59" s="182"/>
      <c r="N59" s="182"/>
    </row>
    <row r="60" spans="1:14" s="183" customFormat="1" ht="17.100000000000001" customHeight="1">
      <c r="A60" s="195" t="s">
        <v>321</v>
      </c>
      <c r="B60" s="196" t="s">
        <v>322</v>
      </c>
      <c r="C60" s="197"/>
      <c r="D60" s="197"/>
      <c r="E60" s="197"/>
      <c r="F60" s="197"/>
      <c r="G60" s="197"/>
      <c r="H60" s="197"/>
      <c r="I60" s="197"/>
      <c r="J60" s="197"/>
      <c r="K60" s="197"/>
      <c r="L60" s="182"/>
      <c r="M60" s="182"/>
      <c r="N60" s="182"/>
    </row>
    <row r="61" spans="1:14" s="183" customFormat="1" ht="17.100000000000001" customHeight="1">
      <c r="A61" s="195">
        <v>41</v>
      </c>
      <c r="B61" s="196" t="s">
        <v>274</v>
      </c>
      <c r="C61" s="197">
        <v>213</v>
      </c>
      <c r="D61" s="197">
        <v>1058.1500000000001</v>
      </c>
      <c r="E61" s="197">
        <v>77.95</v>
      </c>
      <c r="F61" s="197">
        <v>0</v>
      </c>
      <c r="G61" s="197">
        <v>0</v>
      </c>
      <c r="H61" s="197">
        <v>0</v>
      </c>
      <c r="I61" s="197">
        <v>0</v>
      </c>
      <c r="J61" s="197">
        <v>0</v>
      </c>
      <c r="K61" s="197">
        <v>0</v>
      </c>
      <c r="L61" s="182"/>
      <c r="M61" s="182"/>
      <c r="N61" s="182"/>
    </row>
    <row r="62" spans="1:14" s="183" customFormat="1" ht="17.100000000000001" customHeight="1">
      <c r="A62" s="195">
        <v>42</v>
      </c>
      <c r="B62" s="196" t="s">
        <v>275</v>
      </c>
      <c r="C62" s="197">
        <v>0</v>
      </c>
      <c r="D62" s="197">
        <v>0</v>
      </c>
      <c r="E62" s="197">
        <v>0</v>
      </c>
      <c r="F62" s="197">
        <v>0</v>
      </c>
      <c r="G62" s="197">
        <v>0</v>
      </c>
      <c r="H62" s="197">
        <v>0</v>
      </c>
      <c r="I62" s="197">
        <v>0</v>
      </c>
      <c r="J62" s="197">
        <v>0</v>
      </c>
      <c r="K62" s="197">
        <v>0</v>
      </c>
      <c r="L62" s="182"/>
      <c r="M62" s="182"/>
      <c r="N62" s="182"/>
    </row>
    <row r="63" spans="1:14" s="183" customFormat="1" ht="17.100000000000001" customHeight="1">
      <c r="A63" s="195">
        <v>43</v>
      </c>
      <c r="B63" s="196" t="s">
        <v>276</v>
      </c>
      <c r="C63" s="197">
        <v>0</v>
      </c>
      <c r="D63" s="197">
        <v>0</v>
      </c>
      <c r="E63" s="197">
        <v>0</v>
      </c>
      <c r="F63" s="197">
        <v>0</v>
      </c>
      <c r="G63" s="197">
        <v>0</v>
      </c>
      <c r="H63" s="197">
        <v>0</v>
      </c>
      <c r="I63" s="197">
        <v>0</v>
      </c>
      <c r="J63" s="197">
        <v>0</v>
      </c>
      <c r="K63" s="197">
        <v>0</v>
      </c>
      <c r="L63" s="182"/>
      <c r="M63" s="182"/>
      <c r="N63" s="182"/>
    </row>
    <row r="64" spans="1:14" s="183" customFormat="1" ht="17.100000000000001" customHeight="1">
      <c r="A64" s="195">
        <v>44</v>
      </c>
      <c r="B64" s="196" t="s">
        <v>277</v>
      </c>
      <c r="C64" s="197">
        <v>0</v>
      </c>
      <c r="D64" s="197">
        <v>0</v>
      </c>
      <c r="E64" s="197">
        <v>0</v>
      </c>
      <c r="F64" s="197">
        <v>0</v>
      </c>
      <c r="G64" s="197">
        <v>0</v>
      </c>
      <c r="H64" s="197">
        <v>0</v>
      </c>
      <c r="I64" s="197">
        <v>0</v>
      </c>
      <c r="J64" s="197">
        <v>0</v>
      </c>
      <c r="K64" s="197">
        <v>0</v>
      </c>
      <c r="L64" s="182"/>
      <c r="M64" s="182"/>
      <c r="N64" s="182"/>
    </row>
    <row r="65" spans="1:14" s="183" customFormat="1" ht="17.100000000000001" customHeight="1">
      <c r="A65" s="195">
        <v>45</v>
      </c>
      <c r="B65" s="196" t="s">
        <v>278</v>
      </c>
      <c r="C65" s="197">
        <v>60</v>
      </c>
      <c r="D65" s="197">
        <v>1167.99</v>
      </c>
      <c r="E65" s="197">
        <v>12.16</v>
      </c>
      <c r="F65" s="197">
        <v>0</v>
      </c>
      <c r="G65" s="197">
        <v>0</v>
      </c>
      <c r="H65" s="197">
        <v>0</v>
      </c>
      <c r="I65" s="197">
        <v>0</v>
      </c>
      <c r="J65" s="197">
        <v>0</v>
      </c>
      <c r="K65" s="197">
        <v>0</v>
      </c>
      <c r="L65" s="182"/>
      <c r="M65" s="182"/>
      <c r="N65" s="182"/>
    </row>
    <row r="66" spans="1:14" s="183" customFormat="1" ht="17.100000000000001" customHeight="1">
      <c r="A66" s="195">
        <v>46</v>
      </c>
      <c r="B66" s="196" t="s">
        <v>279</v>
      </c>
      <c r="C66" s="197">
        <v>0</v>
      </c>
      <c r="D66" s="197">
        <v>0</v>
      </c>
      <c r="E66" s="197">
        <v>0</v>
      </c>
      <c r="F66" s="197">
        <v>0</v>
      </c>
      <c r="G66" s="197">
        <v>0</v>
      </c>
      <c r="H66" s="197">
        <v>0</v>
      </c>
      <c r="I66" s="197">
        <v>0</v>
      </c>
      <c r="J66" s="197">
        <v>0</v>
      </c>
      <c r="K66" s="197">
        <v>0</v>
      </c>
      <c r="L66" s="182"/>
      <c r="M66" s="182"/>
      <c r="N66" s="182"/>
    </row>
    <row r="67" spans="1:14" s="183" customFormat="1" ht="17.100000000000001" customHeight="1">
      <c r="A67" s="195">
        <v>47</v>
      </c>
      <c r="B67" s="196" t="s">
        <v>280</v>
      </c>
      <c r="C67" s="197">
        <v>0</v>
      </c>
      <c r="D67" s="197">
        <v>0</v>
      </c>
      <c r="E67" s="197">
        <v>0</v>
      </c>
      <c r="F67" s="197">
        <v>0</v>
      </c>
      <c r="G67" s="197">
        <v>0</v>
      </c>
      <c r="H67" s="197">
        <v>0</v>
      </c>
      <c r="I67" s="197">
        <v>0</v>
      </c>
      <c r="J67" s="197">
        <v>0</v>
      </c>
      <c r="K67" s="197">
        <v>0</v>
      </c>
      <c r="L67" s="182"/>
      <c r="M67" s="182"/>
      <c r="N67" s="182"/>
    </row>
    <row r="68" spans="1:14" s="183" customFormat="1" ht="17.100000000000001" customHeight="1">
      <c r="A68" s="199"/>
      <c r="B68" s="200" t="s">
        <v>281</v>
      </c>
      <c r="C68" s="210">
        <f>SUM(C61:C67)</f>
        <v>273</v>
      </c>
      <c r="D68" s="210">
        <f t="shared" ref="D68:K68" si="8">SUM(D61:D67)</f>
        <v>2226.1400000000003</v>
      </c>
      <c r="E68" s="210">
        <f t="shared" si="8"/>
        <v>90.11</v>
      </c>
      <c r="F68" s="210">
        <f t="shared" si="8"/>
        <v>0</v>
      </c>
      <c r="G68" s="210">
        <f t="shared" si="8"/>
        <v>0</v>
      </c>
      <c r="H68" s="210">
        <f t="shared" si="8"/>
        <v>0</v>
      </c>
      <c r="I68" s="210">
        <f t="shared" si="8"/>
        <v>0</v>
      </c>
      <c r="J68" s="210">
        <f t="shared" si="8"/>
        <v>0</v>
      </c>
      <c r="K68" s="210">
        <f t="shared" si="8"/>
        <v>0</v>
      </c>
      <c r="L68" s="182"/>
      <c r="M68" s="182"/>
      <c r="N68" s="182"/>
    </row>
    <row r="69" spans="1:14" s="183" customFormat="1" ht="17.100000000000001" customHeight="1">
      <c r="A69" s="195" t="s">
        <v>323</v>
      </c>
      <c r="B69" s="200" t="s">
        <v>283</v>
      </c>
      <c r="C69" s="210"/>
      <c r="D69" s="210"/>
      <c r="E69" s="210"/>
      <c r="F69" s="210"/>
      <c r="G69" s="210"/>
      <c r="H69" s="210"/>
      <c r="I69" s="210"/>
      <c r="J69" s="210"/>
      <c r="K69" s="210"/>
      <c r="L69" s="182"/>
      <c r="M69" s="182"/>
      <c r="N69" s="182"/>
    </row>
    <row r="70" spans="1:14" s="183" customFormat="1" ht="15.75" customHeight="1">
      <c r="A70" s="195">
        <v>48</v>
      </c>
      <c r="B70" s="196" t="s">
        <v>284</v>
      </c>
      <c r="C70" s="197">
        <v>0</v>
      </c>
      <c r="D70" s="197">
        <v>0</v>
      </c>
      <c r="E70" s="197">
        <v>0</v>
      </c>
      <c r="F70" s="197">
        <v>0</v>
      </c>
      <c r="G70" s="197">
        <v>0</v>
      </c>
      <c r="H70" s="197">
        <v>0</v>
      </c>
      <c r="I70" s="197">
        <v>0</v>
      </c>
      <c r="J70" s="197">
        <v>0</v>
      </c>
      <c r="K70" s="197">
        <v>0</v>
      </c>
      <c r="L70" s="182"/>
      <c r="M70" s="182"/>
      <c r="N70" s="182"/>
    </row>
    <row r="71" spans="1:14" s="183" customFormat="1" ht="15.75" customHeight="1">
      <c r="A71" s="195">
        <v>49</v>
      </c>
      <c r="B71" s="196" t="s">
        <v>285</v>
      </c>
      <c r="C71" s="197">
        <v>0</v>
      </c>
      <c r="D71" s="197">
        <v>0</v>
      </c>
      <c r="E71" s="197">
        <v>0</v>
      </c>
      <c r="F71" s="197">
        <v>0</v>
      </c>
      <c r="G71" s="197">
        <v>0</v>
      </c>
      <c r="H71" s="197">
        <v>0</v>
      </c>
      <c r="I71" s="197">
        <v>0</v>
      </c>
      <c r="J71" s="197">
        <v>0</v>
      </c>
      <c r="K71" s="197">
        <v>0</v>
      </c>
      <c r="L71" s="182"/>
      <c r="M71" s="182"/>
      <c r="N71" s="182"/>
    </row>
    <row r="72" spans="1:14" s="183" customFormat="1" ht="18" customHeight="1">
      <c r="A72" s="199"/>
      <c r="B72" s="200" t="s">
        <v>286</v>
      </c>
      <c r="C72" s="210">
        <f t="shared" ref="C72:K72" si="9">SUM(C70:C71)</f>
        <v>0</v>
      </c>
      <c r="D72" s="210">
        <f t="shared" si="9"/>
        <v>0</v>
      </c>
      <c r="E72" s="210">
        <f t="shared" si="9"/>
        <v>0</v>
      </c>
      <c r="F72" s="210">
        <f t="shared" si="9"/>
        <v>0</v>
      </c>
      <c r="G72" s="210">
        <f t="shared" si="9"/>
        <v>0</v>
      </c>
      <c r="H72" s="210">
        <f t="shared" si="9"/>
        <v>0</v>
      </c>
      <c r="I72" s="210">
        <f t="shared" si="9"/>
        <v>0</v>
      </c>
      <c r="J72" s="210">
        <f t="shared" si="9"/>
        <v>0</v>
      </c>
      <c r="K72" s="210">
        <f t="shared" si="9"/>
        <v>0</v>
      </c>
      <c r="L72" s="182"/>
      <c r="M72" s="182"/>
      <c r="N72" s="182"/>
    </row>
    <row r="73" spans="1:14" s="183" customFormat="1" ht="18" customHeight="1">
      <c r="A73" s="199" t="s">
        <v>324</v>
      </c>
      <c r="B73" s="200" t="s">
        <v>288</v>
      </c>
      <c r="C73" s="210"/>
      <c r="D73" s="210"/>
      <c r="E73" s="210"/>
      <c r="F73" s="210"/>
      <c r="G73" s="210"/>
      <c r="H73" s="210"/>
      <c r="I73" s="210"/>
      <c r="J73" s="210"/>
      <c r="K73" s="210"/>
      <c r="L73" s="182"/>
      <c r="M73" s="182"/>
      <c r="N73" s="182"/>
    </row>
    <row r="74" spans="1:14" s="183" customFormat="1" ht="18" customHeight="1">
      <c r="A74" s="195">
        <v>50</v>
      </c>
      <c r="B74" s="196" t="s">
        <v>289</v>
      </c>
      <c r="C74" s="197">
        <v>0</v>
      </c>
      <c r="D74" s="197">
        <v>0</v>
      </c>
      <c r="E74" s="197">
        <v>0</v>
      </c>
      <c r="F74" s="197">
        <v>0</v>
      </c>
      <c r="G74" s="197">
        <v>0</v>
      </c>
      <c r="H74" s="197">
        <v>0</v>
      </c>
      <c r="I74" s="197">
        <v>0</v>
      </c>
      <c r="J74" s="197">
        <v>0</v>
      </c>
      <c r="K74" s="197">
        <v>0</v>
      </c>
      <c r="L74" s="182"/>
      <c r="M74" s="182"/>
      <c r="N74" s="182"/>
    </row>
    <row r="75" spans="1:14" s="183" customFormat="1" ht="18" customHeight="1">
      <c r="A75" s="199"/>
      <c r="B75" s="200" t="s">
        <v>290</v>
      </c>
      <c r="C75" s="210">
        <f>C74</f>
        <v>0</v>
      </c>
      <c r="D75" s="210">
        <f t="shared" ref="D75:K75" si="10">D74</f>
        <v>0</v>
      </c>
      <c r="E75" s="210">
        <f t="shared" si="10"/>
        <v>0</v>
      </c>
      <c r="F75" s="210">
        <f t="shared" si="10"/>
        <v>0</v>
      </c>
      <c r="G75" s="210">
        <f t="shared" si="10"/>
        <v>0</v>
      </c>
      <c r="H75" s="210">
        <f t="shared" si="10"/>
        <v>0</v>
      </c>
      <c r="I75" s="210">
        <f t="shared" si="10"/>
        <v>0</v>
      </c>
      <c r="J75" s="210">
        <f t="shared" si="10"/>
        <v>0</v>
      </c>
      <c r="K75" s="210">
        <f t="shared" si="10"/>
        <v>0</v>
      </c>
      <c r="L75" s="182"/>
      <c r="M75" s="182"/>
      <c r="N75" s="182"/>
    </row>
    <row r="76" spans="1:14" s="183" customFormat="1" ht="35.25" customHeight="1">
      <c r="A76" s="199"/>
      <c r="B76" s="200" t="s">
        <v>325</v>
      </c>
      <c r="C76" s="212">
        <f>SUM(C12,C22,C46,C50,C57,C59,C68,C72,C75)</f>
        <v>14005</v>
      </c>
      <c r="D76" s="212">
        <f t="shared" ref="D76:K76" si="11">SUM(D12,D22,D46,D50,D57,D59,D68,D72,D75)</f>
        <v>690649.83718999999</v>
      </c>
      <c r="E76" s="212">
        <f t="shared" si="11"/>
        <v>56445.45</v>
      </c>
      <c r="F76" s="212">
        <f t="shared" si="11"/>
        <v>2736</v>
      </c>
      <c r="G76" s="212">
        <f t="shared" si="11"/>
        <v>153541.10999999999</v>
      </c>
      <c r="H76" s="212">
        <f t="shared" si="11"/>
        <v>21016.85</v>
      </c>
      <c r="I76" s="212">
        <f t="shared" si="11"/>
        <v>68158</v>
      </c>
      <c r="J76" s="212">
        <f t="shared" si="11"/>
        <v>101286.97</v>
      </c>
      <c r="K76" s="212">
        <f t="shared" si="11"/>
        <v>4311.9799999999996</v>
      </c>
      <c r="L76" s="182"/>
      <c r="M76" s="182"/>
      <c r="N76" s="182"/>
    </row>
  </sheetData>
  <mergeCells count="8">
    <mergeCell ref="A1:K1"/>
    <mergeCell ref="A2:K2"/>
    <mergeCell ref="I3:K3"/>
    <mergeCell ref="A4:A5"/>
    <mergeCell ref="B4:B5"/>
    <mergeCell ref="C4:E4"/>
    <mergeCell ref="F4:H4"/>
    <mergeCell ref="I4:K4"/>
  </mergeCells>
  <dataValidations count="1">
    <dataValidation errorStyle="warning" allowBlank="1" showInputMessage="1" showErrorMessage="1" errorTitle="NO DATA ENTRY" promptTitle="NO DATA ENTRY" sqref="C12:K12"/>
  </dataValidations>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N9" sqref="N9"/>
    </sheetView>
  </sheetViews>
  <sheetFormatPr defaultRowHeight="15"/>
  <cols>
    <col min="2" max="2" width="34.7109375" customWidth="1"/>
    <col min="3" max="3" width="15.7109375" customWidth="1"/>
    <col min="4" max="4" width="13.5703125" customWidth="1"/>
    <col min="5" max="5" width="12.42578125" customWidth="1"/>
    <col min="6" max="6" width="12.5703125" customWidth="1"/>
    <col min="7" max="7" width="17.28515625" customWidth="1"/>
    <col min="8" max="8" width="13.28515625" customWidth="1"/>
    <col min="9" max="9" width="14.42578125" customWidth="1"/>
    <col min="10" max="10" width="15.5703125" customWidth="1"/>
    <col min="11" max="11" width="11.85546875" customWidth="1"/>
  </cols>
  <sheetData>
    <row r="1" spans="1:12" ht="24.75">
      <c r="A1" s="914" t="s">
        <v>1582</v>
      </c>
      <c r="B1" s="914"/>
      <c r="C1" s="914"/>
      <c r="D1" s="914"/>
      <c r="E1" s="914"/>
      <c r="F1" s="914"/>
      <c r="G1" s="914"/>
      <c r="H1" s="914"/>
      <c r="I1" s="914"/>
      <c r="J1" s="914"/>
      <c r="K1" s="915"/>
      <c r="L1" s="915"/>
    </row>
    <row r="2" spans="1:12">
      <c r="A2" s="916"/>
      <c r="B2" s="917"/>
      <c r="C2" s="917"/>
      <c r="D2" s="917"/>
      <c r="E2" s="917"/>
      <c r="F2" s="917"/>
      <c r="G2" s="917"/>
      <c r="H2" s="917"/>
      <c r="I2" s="917"/>
      <c r="J2" s="917"/>
      <c r="K2" s="631"/>
      <c r="L2" s="631"/>
    </row>
    <row r="3" spans="1:12" ht="18">
      <c r="A3" s="918" t="s">
        <v>1583</v>
      </c>
      <c r="B3" s="918" t="s">
        <v>328</v>
      </c>
      <c r="C3" s="919" t="s">
        <v>1584</v>
      </c>
      <c r="D3" s="920"/>
      <c r="E3" s="921" t="s">
        <v>1585</v>
      </c>
      <c r="F3" s="921"/>
      <c r="G3" s="921" t="s">
        <v>1586</v>
      </c>
      <c r="H3" s="921"/>
      <c r="I3" s="921" t="s">
        <v>1587</v>
      </c>
      <c r="J3" s="921"/>
      <c r="K3" s="921" t="s">
        <v>1588</v>
      </c>
      <c r="L3" s="921" t="s">
        <v>1589</v>
      </c>
    </row>
    <row r="4" spans="1:12" ht="36">
      <c r="A4" s="918"/>
      <c r="B4" s="918"/>
      <c r="C4" s="922" t="s">
        <v>1590</v>
      </c>
      <c r="D4" s="922" t="s">
        <v>164</v>
      </c>
      <c r="E4" s="922" t="s">
        <v>1590</v>
      </c>
      <c r="F4" s="922" t="s">
        <v>164</v>
      </c>
      <c r="G4" s="922" t="s">
        <v>1590</v>
      </c>
      <c r="H4" s="922" t="s">
        <v>164</v>
      </c>
      <c r="I4" s="922" t="s">
        <v>1590</v>
      </c>
      <c r="J4" s="922" t="s">
        <v>164</v>
      </c>
      <c r="K4" s="921"/>
      <c r="L4" s="921"/>
    </row>
    <row r="5" spans="1:12" ht="18">
      <c r="A5" s="923">
        <v>1</v>
      </c>
      <c r="B5" s="924" t="s">
        <v>217</v>
      </c>
      <c r="C5" s="925">
        <v>3391</v>
      </c>
      <c r="D5" s="926">
        <v>183.75</v>
      </c>
      <c r="E5" s="925">
        <v>3391</v>
      </c>
      <c r="F5" s="926">
        <v>183.75</v>
      </c>
      <c r="G5" s="927">
        <f t="shared" ref="G5:H20" si="0">E5/C5*100</f>
        <v>100</v>
      </c>
      <c r="H5" s="927">
        <f t="shared" si="0"/>
        <v>100</v>
      </c>
      <c r="I5" s="925">
        <v>0</v>
      </c>
      <c r="J5" s="926">
        <v>0</v>
      </c>
      <c r="K5" s="928" t="s">
        <v>1591</v>
      </c>
      <c r="L5" s="929"/>
    </row>
    <row r="6" spans="1:12" ht="18">
      <c r="A6" s="923">
        <v>2</v>
      </c>
      <c r="B6" s="924" t="s">
        <v>218</v>
      </c>
      <c r="C6" s="925">
        <v>1289</v>
      </c>
      <c r="D6" s="926">
        <v>171.25</v>
      </c>
      <c r="E6" s="925">
        <v>236</v>
      </c>
      <c r="F6" s="926">
        <v>59.28</v>
      </c>
      <c r="G6" s="927">
        <f t="shared" si="0"/>
        <v>18.308766485647791</v>
      </c>
      <c r="H6" s="927">
        <f t="shared" si="0"/>
        <v>34.616058394160589</v>
      </c>
      <c r="I6" s="925">
        <v>103614</v>
      </c>
      <c r="J6" s="926">
        <v>3062.97</v>
      </c>
      <c r="K6" s="930"/>
      <c r="L6" s="929"/>
    </row>
    <row r="7" spans="1:12" ht="18">
      <c r="A7" s="923">
        <v>3</v>
      </c>
      <c r="B7" s="924" t="s">
        <v>219</v>
      </c>
      <c r="C7" s="925">
        <v>94</v>
      </c>
      <c r="D7" s="926">
        <v>6.13</v>
      </c>
      <c r="E7" s="925">
        <v>94</v>
      </c>
      <c r="F7" s="926">
        <v>6.13</v>
      </c>
      <c r="G7" s="927">
        <f t="shared" si="0"/>
        <v>100</v>
      </c>
      <c r="H7" s="927">
        <f t="shared" si="0"/>
        <v>100</v>
      </c>
      <c r="I7" s="925">
        <v>0</v>
      </c>
      <c r="J7" s="926">
        <v>0</v>
      </c>
      <c r="K7" s="930"/>
      <c r="L7" s="929"/>
    </row>
    <row r="8" spans="1:12" ht="18">
      <c r="A8" s="923">
        <v>4</v>
      </c>
      <c r="B8" s="924" t="s">
        <v>220</v>
      </c>
      <c r="C8" s="925">
        <v>2093</v>
      </c>
      <c r="D8" s="926">
        <v>46.66</v>
      </c>
      <c r="E8" s="925">
        <v>299</v>
      </c>
      <c r="F8" s="926">
        <v>9.23</v>
      </c>
      <c r="G8" s="927">
        <f t="shared" si="0"/>
        <v>14.285714285714285</v>
      </c>
      <c r="H8" s="927">
        <f t="shared" si="0"/>
        <v>19.781397342477501</v>
      </c>
      <c r="I8" s="925">
        <v>0</v>
      </c>
      <c r="J8" s="926">
        <v>0</v>
      </c>
      <c r="K8" s="930"/>
      <c r="L8" s="929"/>
    </row>
    <row r="9" spans="1:12" ht="18">
      <c r="A9" s="923">
        <v>5</v>
      </c>
      <c r="B9" s="924" t="s">
        <v>228</v>
      </c>
      <c r="C9" s="925">
        <v>165</v>
      </c>
      <c r="D9" s="926">
        <v>6.37</v>
      </c>
      <c r="E9" s="925">
        <v>112</v>
      </c>
      <c r="F9" s="926">
        <v>2.96</v>
      </c>
      <c r="G9" s="927">
        <f t="shared" si="0"/>
        <v>67.87878787878789</v>
      </c>
      <c r="H9" s="927">
        <f t="shared" si="0"/>
        <v>46.467817896389327</v>
      </c>
      <c r="I9" s="925">
        <v>0</v>
      </c>
      <c r="J9" s="926">
        <v>0</v>
      </c>
      <c r="K9" s="930"/>
      <c r="L9" s="929"/>
    </row>
    <row r="10" spans="1:12" ht="18">
      <c r="A10" s="923">
        <v>6</v>
      </c>
      <c r="B10" s="924" t="s">
        <v>229</v>
      </c>
      <c r="C10" s="925">
        <v>3432</v>
      </c>
      <c r="D10" s="926">
        <v>726.79</v>
      </c>
      <c r="E10" s="925">
        <v>3432</v>
      </c>
      <c r="F10" s="926">
        <v>726.79</v>
      </c>
      <c r="G10" s="927">
        <f t="shared" si="0"/>
        <v>100</v>
      </c>
      <c r="H10" s="927">
        <f t="shared" si="0"/>
        <v>100</v>
      </c>
      <c r="I10" s="925">
        <v>55</v>
      </c>
      <c r="J10" s="926">
        <v>2.35</v>
      </c>
      <c r="K10" s="930"/>
      <c r="L10" s="929"/>
    </row>
    <row r="11" spans="1:12" ht="18">
      <c r="A11" s="923">
        <v>7</v>
      </c>
      <c r="B11" s="924" t="s">
        <v>260</v>
      </c>
      <c r="C11" s="925">
        <v>735</v>
      </c>
      <c r="D11" s="926">
        <v>14.08</v>
      </c>
      <c r="E11" s="925">
        <v>735</v>
      </c>
      <c r="F11" s="926">
        <v>14.08</v>
      </c>
      <c r="G11" s="927">
        <f t="shared" si="0"/>
        <v>100</v>
      </c>
      <c r="H11" s="927">
        <f t="shared" si="0"/>
        <v>100</v>
      </c>
      <c r="I11" s="925">
        <v>0</v>
      </c>
      <c r="J11" s="926">
        <v>0</v>
      </c>
      <c r="K11" s="930"/>
      <c r="L11" s="929"/>
    </row>
    <row r="12" spans="1:12" ht="18">
      <c r="A12" s="923">
        <v>8</v>
      </c>
      <c r="B12" s="924" t="s">
        <v>275</v>
      </c>
      <c r="C12" s="925">
        <v>13</v>
      </c>
      <c r="D12" s="926">
        <v>0.02</v>
      </c>
      <c r="E12" s="925">
        <v>13</v>
      </c>
      <c r="F12" s="926">
        <v>0.02</v>
      </c>
      <c r="G12" s="927">
        <f t="shared" si="0"/>
        <v>100</v>
      </c>
      <c r="H12" s="927">
        <f t="shared" si="0"/>
        <v>100</v>
      </c>
      <c r="I12" s="925">
        <v>0</v>
      </c>
      <c r="J12" s="926">
        <v>0</v>
      </c>
      <c r="K12" s="930"/>
      <c r="L12" s="929"/>
    </row>
    <row r="13" spans="1:12" ht="18">
      <c r="A13" s="923">
        <v>9</v>
      </c>
      <c r="B13" s="924" t="s">
        <v>349</v>
      </c>
      <c r="C13" s="925">
        <v>497</v>
      </c>
      <c r="D13" s="926">
        <v>210.35</v>
      </c>
      <c r="E13" s="925">
        <v>298</v>
      </c>
      <c r="F13" s="926">
        <v>160.35</v>
      </c>
      <c r="G13" s="927">
        <f t="shared" si="0"/>
        <v>59.95975855130785</v>
      </c>
      <c r="H13" s="927">
        <f t="shared" si="0"/>
        <v>76.230092702638458</v>
      </c>
      <c r="I13" s="925">
        <v>0</v>
      </c>
      <c r="J13" s="926">
        <v>0</v>
      </c>
      <c r="K13" s="930"/>
      <c r="L13" s="929"/>
    </row>
    <row r="14" spans="1:12" ht="18">
      <c r="A14" s="923">
        <v>10</v>
      </c>
      <c r="B14" s="924" t="s">
        <v>1592</v>
      </c>
      <c r="C14" s="925">
        <v>0</v>
      </c>
      <c r="D14" s="926">
        <v>0</v>
      </c>
      <c r="E14" s="925">
        <v>0</v>
      </c>
      <c r="F14" s="926">
        <v>0</v>
      </c>
      <c r="G14" s="927" t="e">
        <f t="shared" si="0"/>
        <v>#DIV/0!</v>
      </c>
      <c r="H14" s="927" t="e">
        <f t="shared" si="0"/>
        <v>#DIV/0!</v>
      </c>
      <c r="I14" s="925">
        <v>0</v>
      </c>
      <c r="J14" s="926">
        <v>0</v>
      </c>
      <c r="K14" s="930"/>
      <c r="L14" s="929"/>
    </row>
    <row r="15" spans="1:12" ht="18">
      <c r="A15" s="923">
        <v>11</v>
      </c>
      <c r="B15" s="924" t="s">
        <v>351</v>
      </c>
      <c r="C15" s="925">
        <v>234</v>
      </c>
      <c r="D15" s="926">
        <v>21.57</v>
      </c>
      <c r="E15" s="925">
        <v>234</v>
      </c>
      <c r="F15" s="926">
        <v>21.57</v>
      </c>
      <c r="G15" s="927">
        <f t="shared" si="0"/>
        <v>100</v>
      </c>
      <c r="H15" s="927">
        <f t="shared" si="0"/>
        <v>100</v>
      </c>
      <c r="I15" s="925">
        <v>281</v>
      </c>
      <c r="J15" s="926">
        <v>4.4000000000000004</v>
      </c>
      <c r="K15" s="930"/>
      <c r="L15" s="929"/>
    </row>
    <row r="16" spans="1:12" ht="18">
      <c r="A16" s="923">
        <v>12</v>
      </c>
      <c r="B16" s="924" t="s">
        <v>224</v>
      </c>
      <c r="C16" s="925">
        <v>0</v>
      </c>
      <c r="D16" s="926">
        <v>0</v>
      </c>
      <c r="E16" s="925">
        <v>0</v>
      </c>
      <c r="F16" s="926">
        <v>0</v>
      </c>
      <c r="G16" s="927" t="e">
        <f t="shared" si="0"/>
        <v>#DIV/0!</v>
      </c>
      <c r="H16" s="927" t="e">
        <f t="shared" si="0"/>
        <v>#DIV/0!</v>
      </c>
      <c r="I16" s="925">
        <v>0</v>
      </c>
      <c r="J16" s="926">
        <v>0</v>
      </c>
      <c r="K16" s="930"/>
      <c r="L16" s="929"/>
    </row>
    <row r="17" spans="1:12" ht="18">
      <c r="A17" s="923">
        <v>13</v>
      </c>
      <c r="B17" s="924" t="s">
        <v>1593</v>
      </c>
      <c r="C17" s="925">
        <v>0</v>
      </c>
      <c r="D17" s="926">
        <v>0</v>
      </c>
      <c r="E17" s="925">
        <v>0</v>
      </c>
      <c r="F17" s="926">
        <v>0</v>
      </c>
      <c r="G17" s="927" t="e">
        <f t="shared" si="0"/>
        <v>#DIV/0!</v>
      </c>
      <c r="H17" s="927" t="e">
        <f t="shared" si="0"/>
        <v>#DIV/0!</v>
      </c>
      <c r="I17" s="925">
        <v>0</v>
      </c>
      <c r="J17" s="926">
        <v>0</v>
      </c>
      <c r="K17" s="930"/>
      <c r="L17" s="929"/>
    </row>
    <row r="18" spans="1:12" ht="18">
      <c r="A18" s="923">
        <v>14</v>
      </c>
      <c r="B18" s="924" t="s">
        <v>1594</v>
      </c>
      <c r="C18" s="925">
        <v>0</v>
      </c>
      <c r="D18" s="926">
        <v>0</v>
      </c>
      <c r="E18" s="925">
        <v>0</v>
      </c>
      <c r="F18" s="926">
        <v>0</v>
      </c>
      <c r="G18" s="927" t="e">
        <f t="shared" si="0"/>
        <v>#DIV/0!</v>
      </c>
      <c r="H18" s="927" t="e">
        <f t="shared" si="0"/>
        <v>#DIV/0!</v>
      </c>
      <c r="I18" s="925">
        <v>0</v>
      </c>
      <c r="J18" s="926">
        <v>0</v>
      </c>
      <c r="K18" s="930"/>
      <c r="L18" s="929"/>
    </row>
    <row r="19" spans="1:12" ht="18">
      <c r="A19" s="923">
        <v>15</v>
      </c>
      <c r="B19" s="924" t="s">
        <v>598</v>
      </c>
      <c r="C19" s="925">
        <v>0</v>
      </c>
      <c r="D19" s="926">
        <v>0</v>
      </c>
      <c r="E19" s="925">
        <v>0</v>
      </c>
      <c r="F19" s="926">
        <v>0</v>
      </c>
      <c r="G19" s="927" t="e">
        <f t="shared" si="0"/>
        <v>#DIV/0!</v>
      </c>
      <c r="H19" s="927" t="e">
        <f t="shared" si="0"/>
        <v>#DIV/0!</v>
      </c>
      <c r="I19" s="925">
        <v>0</v>
      </c>
      <c r="J19" s="926">
        <v>0</v>
      </c>
      <c r="K19" s="930"/>
      <c r="L19" s="929"/>
    </row>
    <row r="20" spans="1:12" ht="18">
      <c r="A20" s="923">
        <v>16</v>
      </c>
      <c r="B20" s="924" t="s">
        <v>1558</v>
      </c>
      <c r="C20" s="925">
        <v>0</v>
      </c>
      <c r="D20" s="926">
        <v>0</v>
      </c>
      <c r="E20" s="925">
        <v>0</v>
      </c>
      <c r="F20" s="926">
        <v>0</v>
      </c>
      <c r="G20" s="927" t="e">
        <f t="shared" si="0"/>
        <v>#DIV/0!</v>
      </c>
      <c r="H20" s="927" t="e">
        <f t="shared" si="0"/>
        <v>#DIV/0!</v>
      </c>
      <c r="I20" s="925">
        <v>0</v>
      </c>
      <c r="J20" s="926">
        <v>0</v>
      </c>
      <c r="K20" s="930"/>
      <c r="L20" s="929"/>
    </row>
    <row r="21" spans="1:12" ht="18">
      <c r="A21" s="923">
        <v>17</v>
      </c>
      <c r="B21" s="924" t="s">
        <v>1008</v>
      </c>
      <c r="C21" s="925">
        <v>0</v>
      </c>
      <c r="D21" s="926">
        <v>0</v>
      </c>
      <c r="E21" s="925">
        <v>0</v>
      </c>
      <c r="F21" s="926">
        <v>0</v>
      </c>
      <c r="G21" s="927" t="e">
        <f t="shared" ref="G21:H32" si="1">E21/C21*100</f>
        <v>#DIV/0!</v>
      </c>
      <c r="H21" s="927" t="e">
        <f t="shared" si="1"/>
        <v>#DIV/0!</v>
      </c>
      <c r="I21" s="925">
        <v>0</v>
      </c>
      <c r="J21" s="926">
        <v>0</v>
      </c>
      <c r="K21" s="930"/>
      <c r="L21" s="929"/>
    </row>
    <row r="22" spans="1:12" ht="18">
      <c r="A22" s="923">
        <v>18</v>
      </c>
      <c r="B22" s="924" t="s">
        <v>1595</v>
      </c>
      <c r="C22" s="925">
        <v>0</v>
      </c>
      <c r="D22" s="926">
        <v>0</v>
      </c>
      <c r="E22" s="925">
        <v>0</v>
      </c>
      <c r="F22" s="926">
        <v>0</v>
      </c>
      <c r="G22" s="927" t="e">
        <f t="shared" si="1"/>
        <v>#DIV/0!</v>
      </c>
      <c r="H22" s="927" t="e">
        <f t="shared" si="1"/>
        <v>#DIV/0!</v>
      </c>
      <c r="I22" s="925">
        <v>0</v>
      </c>
      <c r="J22" s="926">
        <v>0</v>
      </c>
      <c r="K22" s="930"/>
      <c r="L22" s="929"/>
    </row>
    <row r="23" spans="1:12" ht="18">
      <c r="A23" s="923">
        <v>19</v>
      </c>
      <c r="B23" s="924" t="s">
        <v>296</v>
      </c>
      <c r="C23" s="925">
        <v>0</v>
      </c>
      <c r="D23" s="926">
        <v>0</v>
      </c>
      <c r="E23" s="925">
        <v>0</v>
      </c>
      <c r="F23" s="926">
        <v>0</v>
      </c>
      <c r="G23" s="927" t="e">
        <f t="shared" si="1"/>
        <v>#DIV/0!</v>
      </c>
      <c r="H23" s="927" t="e">
        <f t="shared" si="1"/>
        <v>#DIV/0!</v>
      </c>
      <c r="I23" s="925">
        <v>0</v>
      </c>
      <c r="J23" s="926">
        <v>0</v>
      </c>
      <c r="K23" s="930"/>
      <c r="L23" s="929"/>
    </row>
    <row r="24" spans="1:12" ht="18">
      <c r="A24" s="923">
        <v>20</v>
      </c>
      <c r="B24" s="924" t="s">
        <v>1596</v>
      </c>
      <c r="C24" s="925">
        <v>0</v>
      </c>
      <c r="D24" s="926">
        <v>0</v>
      </c>
      <c r="E24" s="925">
        <v>0</v>
      </c>
      <c r="F24" s="926">
        <v>0</v>
      </c>
      <c r="G24" s="927" t="e">
        <f t="shared" si="1"/>
        <v>#DIV/0!</v>
      </c>
      <c r="H24" s="927" t="e">
        <f t="shared" si="1"/>
        <v>#DIV/0!</v>
      </c>
      <c r="I24" s="925">
        <v>0</v>
      </c>
      <c r="J24" s="926">
        <v>0</v>
      </c>
      <c r="K24" s="930"/>
      <c r="L24" s="929"/>
    </row>
    <row r="25" spans="1:12" ht="18">
      <c r="A25" s="923">
        <v>21</v>
      </c>
      <c r="B25" s="924" t="s">
        <v>1597</v>
      </c>
      <c r="C25" s="925">
        <v>0</v>
      </c>
      <c r="D25" s="926">
        <v>0</v>
      </c>
      <c r="E25" s="925">
        <v>0</v>
      </c>
      <c r="F25" s="926">
        <v>0</v>
      </c>
      <c r="G25" s="927" t="e">
        <f t="shared" si="1"/>
        <v>#DIV/0!</v>
      </c>
      <c r="H25" s="927" t="e">
        <f t="shared" si="1"/>
        <v>#DIV/0!</v>
      </c>
      <c r="I25" s="925">
        <v>0</v>
      </c>
      <c r="J25" s="926">
        <v>0</v>
      </c>
      <c r="K25" s="930"/>
      <c r="L25" s="929"/>
    </row>
    <row r="26" spans="1:12" ht="18">
      <c r="A26" s="923">
        <v>22</v>
      </c>
      <c r="B26" s="924" t="s">
        <v>1598</v>
      </c>
      <c r="C26" s="925">
        <v>0</v>
      </c>
      <c r="D26" s="926">
        <v>0</v>
      </c>
      <c r="E26" s="925">
        <v>0</v>
      </c>
      <c r="F26" s="926">
        <v>0</v>
      </c>
      <c r="G26" s="927" t="e">
        <f t="shared" si="1"/>
        <v>#DIV/0!</v>
      </c>
      <c r="H26" s="927" t="e">
        <f t="shared" si="1"/>
        <v>#DIV/0!</v>
      </c>
      <c r="I26" s="925">
        <v>0</v>
      </c>
      <c r="J26" s="926">
        <v>0</v>
      </c>
      <c r="K26" s="930"/>
      <c r="L26" s="929"/>
    </row>
    <row r="27" spans="1:12" ht="18">
      <c r="A27" s="923">
        <v>23</v>
      </c>
      <c r="B27" s="924" t="s">
        <v>248</v>
      </c>
      <c r="C27" s="925">
        <v>0</v>
      </c>
      <c r="D27" s="926">
        <v>0</v>
      </c>
      <c r="E27" s="925">
        <v>0</v>
      </c>
      <c r="F27" s="926">
        <v>0</v>
      </c>
      <c r="G27" s="927" t="e">
        <f t="shared" si="1"/>
        <v>#DIV/0!</v>
      </c>
      <c r="H27" s="927" t="e">
        <f t="shared" si="1"/>
        <v>#DIV/0!</v>
      </c>
      <c r="I27" s="925">
        <v>0</v>
      </c>
      <c r="J27" s="926">
        <v>0</v>
      </c>
      <c r="K27" s="930"/>
      <c r="L27" s="929"/>
    </row>
    <row r="28" spans="1:12" ht="18">
      <c r="A28" s="923">
        <v>24</v>
      </c>
      <c r="B28" s="924" t="s">
        <v>1599</v>
      </c>
      <c r="C28" s="925">
        <v>0</v>
      </c>
      <c r="D28" s="926">
        <v>0</v>
      </c>
      <c r="E28" s="925">
        <v>0</v>
      </c>
      <c r="F28" s="926">
        <v>0</v>
      </c>
      <c r="G28" s="927" t="e">
        <f t="shared" si="1"/>
        <v>#DIV/0!</v>
      </c>
      <c r="H28" s="927" t="e">
        <f t="shared" si="1"/>
        <v>#DIV/0!</v>
      </c>
      <c r="I28" s="925">
        <v>0</v>
      </c>
      <c r="J28" s="926">
        <v>0</v>
      </c>
      <c r="K28" s="930"/>
      <c r="L28" s="929"/>
    </row>
    <row r="29" spans="1:12" ht="18">
      <c r="A29" s="923">
        <v>25</v>
      </c>
      <c r="B29" s="924" t="s">
        <v>1600</v>
      </c>
      <c r="C29" s="925">
        <v>0</v>
      </c>
      <c r="D29" s="926">
        <v>0</v>
      </c>
      <c r="E29" s="925">
        <v>0</v>
      </c>
      <c r="F29" s="926">
        <v>0</v>
      </c>
      <c r="G29" s="927" t="e">
        <f t="shared" si="1"/>
        <v>#DIV/0!</v>
      </c>
      <c r="H29" s="927" t="e">
        <f t="shared" si="1"/>
        <v>#DIV/0!</v>
      </c>
      <c r="I29" s="925">
        <v>0</v>
      </c>
      <c r="J29" s="926">
        <v>0</v>
      </c>
      <c r="K29" s="930"/>
      <c r="L29" s="929"/>
    </row>
    <row r="30" spans="1:12" ht="18">
      <c r="A30" s="923">
        <v>26</v>
      </c>
      <c r="B30" s="924" t="s">
        <v>1601</v>
      </c>
      <c r="C30" s="925">
        <v>0</v>
      </c>
      <c r="D30" s="926">
        <v>0</v>
      </c>
      <c r="E30" s="925">
        <v>0</v>
      </c>
      <c r="F30" s="926">
        <v>0</v>
      </c>
      <c r="G30" s="927" t="e">
        <f t="shared" si="1"/>
        <v>#DIV/0!</v>
      </c>
      <c r="H30" s="927" t="e">
        <f t="shared" si="1"/>
        <v>#DIV/0!</v>
      </c>
      <c r="I30" s="925">
        <v>0</v>
      </c>
      <c r="J30" s="926">
        <v>0</v>
      </c>
      <c r="K30" s="930"/>
      <c r="L30" s="929"/>
    </row>
    <row r="31" spans="1:12" ht="18">
      <c r="A31" s="923">
        <v>27</v>
      </c>
      <c r="B31" s="924" t="s">
        <v>1602</v>
      </c>
      <c r="C31" s="925">
        <v>0</v>
      </c>
      <c r="D31" s="926">
        <v>0</v>
      </c>
      <c r="E31" s="925">
        <v>0</v>
      </c>
      <c r="F31" s="926">
        <v>0</v>
      </c>
      <c r="G31" s="927" t="e">
        <f t="shared" si="1"/>
        <v>#DIV/0!</v>
      </c>
      <c r="H31" s="927" t="e">
        <f t="shared" si="1"/>
        <v>#DIV/0!</v>
      </c>
      <c r="I31" s="925">
        <v>0</v>
      </c>
      <c r="J31" s="926">
        <v>0</v>
      </c>
      <c r="K31" s="930"/>
      <c r="L31" s="929"/>
    </row>
    <row r="32" spans="1:12" ht="18">
      <c r="A32" s="923">
        <v>28</v>
      </c>
      <c r="B32" s="924" t="s">
        <v>1603</v>
      </c>
      <c r="C32" s="925">
        <v>0</v>
      </c>
      <c r="D32" s="926">
        <v>0</v>
      </c>
      <c r="E32" s="925">
        <v>0</v>
      </c>
      <c r="F32" s="926">
        <v>0</v>
      </c>
      <c r="G32" s="927" t="e">
        <f t="shared" si="1"/>
        <v>#DIV/0!</v>
      </c>
      <c r="H32" s="927" t="e">
        <f t="shared" si="1"/>
        <v>#DIV/0!</v>
      </c>
      <c r="I32" s="925">
        <v>0</v>
      </c>
      <c r="J32" s="926">
        <v>0</v>
      </c>
      <c r="K32" s="930"/>
      <c r="L32" s="929"/>
    </row>
    <row r="33" spans="1:12" ht="18">
      <c r="A33" s="931"/>
      <c r="B33" s="931"/>
      <c r="C33" s="931"/>
      <c r="D33" s="931"/>
      <c r="E33" s="931"/>
      <c r="F33" s="931"/>
      <c r="G33" s="931"/>
      <c r="H33" s="931"/>
      <c r="I33" s="931"/>
      <c r="J33" s="931"/>
      <c r="K33" s="930"/>
      <c r="L33" s="929"/>
    </row>
    <row r="34" spans="1:12" ht="18">
      <c r="A34" s="931"/>
      <c r="B34" s="932" t="s">
        <v>66</v>
      </c>
      <c r="C34" s="933">
        <f>SUM(C5:C23)</f>
        <v>11943</v>
      </c>
      <c r="D34" s="934">
        <f>SUM(D5:D23)</f>
        <v>1386.9699999999996</v>
      </c>
      <c r="E34" s="933">
        <f>SUM(E5:E23)</f>
        <v>8844</v>
      </c>
      <c r="F34" s="933">
        <f>SUM(F5:F23)</f>
        <v>1184.1599999999999</v>
      </c>
      <c r="G34" s="935">
        <f>E34/C34*100</f>
        <v>74.051745792514438</v>
      </c>
      <c r="H34" s="935">
        <f>F34/D34*100</f>
        <v>85.377477522945725</v>
      </c>
      <c r="I34" s="936"/>
      <c r="J34" s="936"/>
      <c r="K34" s="931"/>
      <c r="L34" s="931"/>
    </row>
  </sheetData>
  <mergeCells count="11">
    <mergeCell ref="K5:K33"/>
    <mergeCell ref="A1:L1"/>
    <mergeCell ref="B2:L2"/>
    <mergeCell ref="A3:A4"/>
    <mergeCell ref="B3:B4"/>
    <mergeCell ref="C3:D3"/>
    <mergeCell ref="E3:F3"/>
    <mergeCell ref="G3:H3"/>
    <mergeCell ref="I3:J3"/>
    <mergeCell ref="K3:K4"/>
    <mergeCell ref="L3:L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N9" sqref="N9"/>
    </sheetView>
  </sheetViews>
  <sheetFormatPr defaultRowHeight="15"/>
  <cols>
    <col min="2" max="2" width="24.42578125" customWidth="1"/>
    <col min="4" max="4" width="13.42578125" customWidth="1"/>
    <col min="5" max="5" width="15.5703125" customWidth="1"/>
    <col min="6" max="6" width="13.28515625" customWidth="1"/>
    <col min="7" max="7" width="15.42578125" customWidth="1"/>
    <col min="8" max="8" width="17" customWidth="1"/>
    <col min="9" max="9" width="19.5703125" customWidth="1"/>
    <col min="10" max="10" width="28.5703125" customWidth="1"/>
  </cols>
  <sheetData>
    <row r="1" spans="1:10" ht="21">
      <c r="A1" s="937" t="s">
        <v>0</v>
      </c>
      <c r="B1" s="938" t="s">
        <v>1604</v>
      </c>
      <c r="C1" s="938"/>
      <c r="D1" s="938"/>
      <c r="E1" s="938"/>
      <c r="F1" s="938"/>
      <c r="G1" s="938"/>
      <c r="H1" s="938"/>
      <c r="I1" s="938"/>
      <c r="J1" s="938"/>
    </row>
    <row r="2" spans="1:10" ht="15.75">
      <c r="A2" s="937"/>
      <c r="B2" s="937"/>
      <c r="C2" s="939"/>
      <c r="D2" s="939"/>
      <c r="E2" s="939"/>
      <c r="F2" s="939"/>
      <c r="G2" s="939"/>
      <c r="H2" s="937"/>
      <c r="I2" s="937"/>
      <c r="J2" s="937"/>
    </row>
    <row r="3" spans="1:10" ht="18">
      <c r="A3" s="940"/>
      <c r="B3" s="941" t="s">
        <v>1605</v>
      </c>
      <c r="C3" s="941" t="s">
        <v>543</v>
      </c>
      <c r="D3" s="941"/>
      <c r="E3" s="942" t="s">
        <v>1606</v>
      </c>
      <c r="F3" s="942"/>
      <c r="G3" s="942"/>
      <c r="H3" s="942"/>
      <c r="I3" s="942"/>
      <c r="J3" s="942"/>
    </row>
    <row r="4" spans="1:10" ht="15.75">
      <c r="A4" s="943" t="s">
        <v>1539</v>
      </c>
      <c r="B4" s="943" t="s">
        <v>1607</v>
      </c>
      <c r="C4" s="944" t="s">
        <v>1608</v>
      </c>
      <c r="D4" s="944"/>
      <c r="E4" s="945" t="s">
        <v>1609</v>
      </c>
      <c r="F4" s="945"/>
      <c r="G4" s="946" t="s">
        <v>1610</v>
      </c>
      <c r="H4" s="947" t="s">
        <v>1611</v>
      </c>
      <c r="I4" s="574"/>
      <c r="J4" s="946" t="s">
        <v>1612</v>
      </c>
    </row>
    <row r="5" spans="1:10" ht="15.75">
      <c r="A5" s="948"/>
      <c r="B5" s="948"/>
      <c r="C5" s="949" t="s">
        <v>1613</v>
      </c>
      <c r="D5" s="949" t="s">
        <v>936</v>
      </c>
      <c r="E5" s="950" t="s">
        <v>1614</v>
      </c>
      <c r="F5" s="950" t="s">
        <v>936</v>
      </c>
      <c r="G5" s="951"/>
      <c r="H5" s="950" t="s">
        <v>1614</v>
      </c>
      <c r="I5" s="952" t="s">
        <v>936</v>
      </c>
      <c r="J5" s="951"/>
    </row>
    <row r="6" spans="1:10">
      <c r="A6" s="953">
        <v>1</v>
      </c>
      <c r="B6" s="954" t="s">
        <v>1255</v>
      </c>
      <c r="C6" s="955">
        <v>23431</v>
      </c>
      <c r="D6" s="955">
        <v>154100</v>
      </c>
      <c r="E6" s="955">
        <v>17830</v>
      </c>
      <c r="F6" s="955">
        <v>149000</v>
      </c>
      <c r="G6" s="956">
        <f t="shared" ref="G6:G37" si="0">F6*100/D6</f>
        <v>96.690460739779368</v>
      </c>
      <c r="H6" s="957">
        <v>12944</v>
      </c>
      <c r="I6" s="957">
        <v>131200.51</v>
      </c>
      <c r="J6" s="958">
        <f t="shared" ref="J6:J38" si="1">I6/D6*100</f>
        <v>85.139850746268664</v>
      </c>
    </row>
    <row r="7" spans="1:10" ht="15.75">
      <c r="A7" s="95">
        <v>2</v>
      </c>
      <c r="B7" s="959" t="s">
        <v>217</v>
      </c>
      <c r="C7" s="960">
        <v>96913</v>
      </c>
      <c r="D7" s="960">
        <v>312137</v>
      </c>
      <c r="E7" s="960">
        <v>96425</v>
      </c>
      <c r="F7" s="960">
        <v>308225</v>
      </c>
      <c r="G7" s="961">
        <f t="shared" si="0"/>
        <v>98.746704171565696</v>
      </c>
      <c r="H7" s="960">
        <v>84565</v>
      </c>
      <c r="I7" s="962">
        <v>210454.27</v>
      </c>
      <c r="J7" s="963">
        <f t="shared" si="1"/>
        <v>67.423685753371103</v>
      </c>
    </row>
    <row r="8" spans="1:10" ht="15.75">
      <c r="A8" s="953">
        <v>3</v>
      </c>
      <c r="B8" s="964" t="s">
        <v>220</v>
      </c>
      <c r="C8" s="965">
        <v>20769</v>
      </c>
      <c r="D8" s="965">
        <f>44503</f>
        <v>44503</v>
      </c>
      <c r="E8" s="965">
        <v>20769</v>
      </c>
      <c r="F8" s="965">
        <v>44503</v>
      </c>
      <c r="G8" s="966">
        <f t="shared" si="0"/>
        <v>100</v>
      </c>
      <c r="H8" s="965">
        <v>15597</v>
      </c>
      <c r="I8" s="965">
        <v>40411</v>
      </c>
      <c r="J8" s="967">
        <f t="shared" si="1"/>
        <v>90.805114261959858</v>
      </c>
    </row>
    <row r="9" spans="1:10" ht="15.75">
      <c r="A9" s="95">
        <v>4</v>
      </c>
      <c r="B9" s="968" t="s">
        <v>226</v>
      </c>
      <c r="C9" s="969">
        <v>3498</v>
      </c>
      <c r="D9" s="969">
        <v>6798</v>
      </c>
      <c r="E9" s="969">
        <v>2862</v>
      </c>
      <c r="F9" s="969">
        <v>5683</v>
      </c>
      <c r="G9" s="970">
        <f t="shared" si="0"/>
        <v>83.598117093262729</v>
      </c>
      <c r="H9" s="969">
        <v>2862</v>
      </c>
      <c r="I9" s="969">
        <v>5683</v>
      </c>
      <c r="J9" s="963">
        <f t="shared" si="1"/>
        <v>83.598117093262729</v>
      </c>
    </row>
    <row r="10" spans="1:10" ht="15.75">
      <c r="A10" s="953">
        <v>5</v>
      </c>
      <c r="B10" s="971" t="s">
        <v>561</v>
      </c>
      <c r="C10" s="972">
        <v>21405</v>
      </c>
      <c r="D10" s="973">
        <v>91823</v>
      </c>
      <c r="E10" s="972">
        <v>20125</v>
      </c>
      <c r="F10" s="974">
        <v>86124</v>
      </c>
      <c r="G10" s="975">
        <f t="shared" si="0"/>
        <v>93.793494004770054</v>
      </c>
      <c r="H10" s="972">
        <v>20125</v>
      </c>
      <c r="I10" s="974">
        <v>86124</v>
      </c>
      <c r="J10" s="976">
        <f t="shared" si="1"/>
        <v>93.793494004770054</v>
      </c>
    </row>
    <row r="11" spans="1:10" ht="15.75">
      <c r="A11" s="95">
        <v>6</v>
      </c>
      <c r="B11" s="95" t="s">
        <v>228</v>
      </c>
      <c r="C11" s="156">
        <v>5951</v>
      </c>
      <c r="D11" s="156">
        <v>15242.14</v>
      </c>
      <c r="E11" s="156">
        <v>4823</v>
      </c>
      <c r="F11" s="156">
        <v>13879.25</v>
      </c>
      <c r="G11" s="977">
        <f t="shared" si="0"/>
        <v>91.058407808877234</v>
      </c>
      <c r="H11" s="156">
        <v>3928</v>
      </c>
      <c r="I11" s="156">
        <v>11598.25</v>
      </c>
      <c r="J11" s="963">
        <f t="shared" si="1"/>
        <v>76.093317605008224</v>
      </c>
    </row>
    <row r="12" spans="1:10" ht="15.75">
      <c r="A12" s="953">
        <v>7</v>
      </c>
      <c r="B12" s="95" t="s">
        <v>224</v>
      </c>
      <c r="C12" s="978">
        <f>4431+2644</f>
        <v>7075</v>
      </c>
      <c r="D12" s="978">
        <f>5920.78+14477</f>
        <v>20397.78</v>
      </c>
      <c r="E12" s="978">
        <f>3731+2644</f>
        <v>6375</v>
      </c>
      <c r="F12" s="978">
        <f>5408.27+14477</f>
        <v>19885.27</v>
      </c>
      <c r="G12" s="977">
        <f t="shared" si="0"/>
        <v>97.487422650896335</v>
      </c>
      <c r="H12" s="978">
        <f>3731+2644</f>
        <v>6375</v>
      </c>
      <c r="I12" s="978">
        <v>19885.27</v>
      </c>
      <c r="J12" s="963">
        <f t="shared" si="1"/>
        <v>97.48742265089632</v>
      </c>
    </row>
    <row r="13" spans="1:10" ht="15.75">
      <c r="A13" s="95">
        <v>8</v>
      </c>
      <c r="B13" s="95" t="s">
        <v>1615</v>
      </c>
      <c r="C13" s="979">
        <v>5406</v>
      </c>
      <c r="D13" s="980">
        <v>14194.45015024</v>
      </c>
      <c r="E13" s="980">
        <v>5380</v>
      </c>
      <c r="F13" s="980">
        <v>13329</v>
      </c>
      <c r="G13" s="961">
        <f t="shared" si="0"/>
        <v>93.902897674233856</v>
      </c>
      <c r="H13" s="980">
        <v>2995</v>
      </c>
      <c r="I13" s="980">
        <v>8326</v>
      </c>
      <c r="J13" s="963">
        <f t="shared" si="1"/>
        <v>58.656727889239335</v>
      </c>
    </row>
    <row r="14" spans="1:10" ht="15.75">
      <c r="A14" s="953">
        <v>9</v>
      </c>
      <c r="B14" s="964" t="s">
        <v>225</v>
      </c>
      <c r="C14" s="981">
        <v>2880</v>
      </c>
      <c r="D14" s="981">
        <v>9170.7099999999991</v>
      </c>
      <c r="E14" s="981">
        <v>2285</v>
      </c>
      <c r="F14" s="981">
        <v>8968</v>
      </c>
      <c r="G14" s="977">
        <f t="shared" si="0"/>
        <v>97.78959317217533</v>
      </c>
      <c r="H14" s="981">
        <v>1621</v>
      </c>
      <c r="I14" s="981">
        <v>7525</v>
      </c>
      <c r="J14" s="967">
        <f t="shared" si="1"/>
        <v>82.054715501853195</v>
      </c>
    </row>
    <row r="15" spans="1:10" ht="15.75">
      <c r="A15" s="95">
        <v>10</v>
      </c>
      <c r="B15" s="95" t="s">
        <v>351</v>
      </c>
      <c r="C15" s="978">
        <v>6929</v>
      </c>
      <c r="D15" s="978">
        <v>21926</v>
      </c>
      <c r="E15" s="978">
        <v>6135</v>
      </c>
      <c r="F15" s="978">
        <v>21025</v>
      </c>
      <c r="G15" s="970">
        <f t="shared" si="0"/>
        <v>95.890723342150878</v>
      </c>
      <c r="H15" s="978">
        <v>5215</v>
      </c>
      <c r="I15" s="978">
        <v>19525</v>
      </c>
      <c r="J15" s="963">
        <f t="shared" si="1"/>
        <v>89.049530238073515</v>
      </c>
    </row>
    <row r="16" spans="1:10" ht="15.75">
      <c r="A16" s="953">
        <v>11</v>
      </c>
      <c r="B16" s="964" t="s">
        <v>1248</v>
      </c>
      <c r="C16" s="978">
        <v>410</v>
      </c>
      <c r="D16" s="978">
        <v>3267</v>
      </c>
      <c r="E16" s="978">
        <v>360</v>
      </c>
      <c r="F16" s="978">
        <v>2586</v>
      </c>
      <c r="G16" s="970">
        <f t="shared" si="0"/>
        <v>79.155188246097339</v>
      </c>
      <c r="H16" s="978">
        <v>360</v>
      </c>
      <c r="I16" s="978">
        <v>2586</v>
      </c>
      <c r="J16" s="963">
        <f t="shared" si="1"/>
        <v>79.155188246097339</v>
      </c>
    </row>
    <row r="17" spans="1:10" ht="15.75">
      <c r="A17" s="95">
        <v>12</v>
      </c>
      <c r="B17" s="964" t="s">
        <v>1616</v>
      </c>
      <c r="C17" s="982">
        <v>27211</v>
      </c>
      <c r="D17" s="982">
        <v>31611</v>
      </c>
      <c r="E17" s="978">
        <v>2713</v>
      </c>
      <c r="F17" s="978">
        <v>1728</v>
      </c>
      <c r="G17" s="970">
        <f t="shared" si="0"/>
        <v>5.4664515516750498</v>
      </c>
      <c r="H17" s="978">
        <v>2690</v>
      </c>
      <c r="I17" s="978">
        <v>1685</v>
      </c>
      <c r="J17" s="963">
        <f t="shared" si="1"/>
        <v>5.3304229540349874</v>
      </c>
    </row>
    <row r="18" spans="1:10">
      <c r="A18" s="156" t="s">
        <v>1617</v>
      </c>
      <c r="B18" s="983" t="s">
        <v>1618</v>
      </c>
      <c r="C18" s="164">
        <f>SUM(C6:C17)</f>
        <v>221878</v>
      </c>
      <c r="D18" s="984">
        <f>SUM(D6:D15)</f>
        <v>690292.08015023998</v>
      </c>
      <c r="E18" s="164">
        <f>SUM(E6:E15)</f>
        <v>183009</v>
      </c>
      <c r="F18" s="164">
        <f>SUM(F6:F15)</f>
        <v>670621.52</v>
      </c>
      <c r="G18" s="985">
        <f t="shared" si="0"/>
        <v>97.150400429632811</v>
      </c>
      <c r="H18" s="164">
        <f>SUM(H6:H15)</f>
        <v>156227</v>
      </c>
      <c r="I18" s="164">
        <f>SUM(I6:I15)</f>
        <v>540732.30000000005</v>
      </c>
      <c r="J18" s="984">
        <f t="shared" si="1"/>
        <v>78.33384092749715</v>
      </c>
    </row>
    <row r="19" spans="1:10" ht="15.75">
      <c r="A19" s="156">
        <v>1</v>
      </c>
      <c r="B19" s="964" t="s">
        <v>236</v>
      </c>
      <c r="C19" s="978">
        <v>16079</v>
      </c>
      <c r="D19" s="986">
        <v>82127.938604460389</v>
      </c>
      <c r="E19" s="987">
        <v>9015</v>
      </c>
      <c r="F19" s="988">
        <v>75215</v>
      </c>
      <c r="G19" s="989">
        <f t="shared" si="0"/>
        <v>91.582719934376939</v>
      </c>
      <c r="H19" s="987">
        <v>7253</v>
      </c>
      <c r="I19" s="988">
        <v>69921.070000000007</v>
      </c>
      <c r="J19" s="967">
        <f t="shared" si="1"/>
        <v>85.136764891603619</v>
      </c>
    </row>
    <row r="20" spans="1:10" ht="15.75">
      <c r="A20" s="95">
        <v>2</v>
      </c>
      <c r="B20" s="990" t="s">
        <v>39</v>
      </c>
      <c r="C20" s="991">
        <v>10081</v>
      </c>
      <c r="D20" s="992">
        <v>80084</v>
      </c>
      <c r="E20" s="993">
        <v>6622</v>
      </c>
      <c r="F20" s="993">
        <v>75360</v>
      </c>
      <c r="G20" s="977">
        <f t="shared" si="0"/>
        <v>94.101193746566111</v>
      </c>
      <c r="H20" s="993">
        <v>2464</v>
      </c>
      <c r="I20" s="993">
        <v>64941</v>
      </c>
      <c r="J20" s="994">
        <f t="shared" si="1"/>
        <v>81.091104340442527</v>
      </c>
    </row>
    <row r="21" spans="1:10" ht="15.75">
      <c r="A21" s="156">
        <v>3</v>
      </c>
      <c r="B21" s="971" t="s">
        <v>1559</v>
      </c>
      <c r="C21" s="995">
        <v>5468</v>
      </c>
      <c r="D21" s="995">
        <v>75386</v>
      </c>
      <c r="E21" s="996">
        <v>3385</v>
      </c>
      <c r="F21" s="996">
        <v>46391</v>
      </c>
      <c r="G21" s="977">
        <f t="shared" si="0"/>
        <v>61.537951343750827</v>
      </c>
      <c r="H21" s="996">
        <v>2951</v>
      </c>
      <c r="I21" s="996">
        <v>39528</v>
      </c>
      <c r="J21" s="963">
        <f t="shared" si="1"/>
        <v>52.434138964794521</v>
      </c>
    </row>
    <row r="22" spans="1:10" ht="15.75">
      <c r="A22" s="95">
        <v>4</v>
      </c>
      <c r="B22" s="971" t="s">
        <v>1619</v>
      </c>
      <c r="C22" s="978">
        <v>2207</v>
      </c>
      <c r="D22" s="978">
        <v>82438</v>
      </c>
      <c r="E22" s="978">
        <f>176+856</f>
        <v>1032</v>
      </c>
      <c r="F22" s="978">
        <f>2829+8173</f>
        <v>11002</v>
      </c>
      <c r="G22" s="970">
        <f t="shared" si="0"/>
        <v>13.345787136999927</v>
      </c>
      <c r="H22" s="978">
        <f>176+848</f>
        <v>1024</v>
      </c>
      <c r="I22" s="978">
        <f>2829+8057</f>
        <v>10886</v>
      </c>
      <c r="J22" s="963">
        <f t="shared" si="1"/>
        <v>13.205075329338412</v>
      </c>
    </row>
    <row r="23" spans="1:10" ht="15.75">
      <c r="A23" s="156">
        <v>5</v>
      </c>
      <c r="B23" s="95" t="s">
        <v>598</v>
      </c>
      <c r="C23" s="978">
        <v>8936</v>
      </c>
      <c r="D23" s="986">
        <v>65262.019878820422</v>
      </c>
      <c r="E23" s="978">
        <v>8936</v>
      </c>
      <c r="F23" s="986">
        <v>65262.019878820422</v>
      </c>
      <c r="G23" s="977">
        <f t="shared" si="0"/>
        <v>100</v>
      </c>
      <c r="H23" s="978">
        <v>2378</v>
      </c>
      <c r="I23" s="986">
        <v>42099.291507299939</v>
      </c>
      <c r="J23" s="963">
        <f t="shared" si="1"/>
        <v>64.508103772256192</v>
      </c>
    </row>
    <row r="24" spans="1:10" ht="15.75">
      <c r="A24" s="95">
        <v>6</v>
      </c>
      <c r="B24" s="964" t="s">
        <v>235</v>
      </c>
      <c r="C24" s="156">
        <v>2350</v>
      </c>
      <c r="D24" s="156">
        <v>7113.5</v>
      </c>
      <c r="E24" s="997">
        <v>1689</v>
      </c>
      <c r="F24" s="997">
        <v>6592.25</v>
      </c>
      <c r="G24" s="977">
        <f t="shared" si="0"/>
        <v>92.67238349616926</v>
      </c>
      <c r="H24" s="998">
        <v>1495</v>
      </c>
      <c r="I24" s="999">
        <v>5827.73</v>
      </c>
      <c r="J24" s="963">
        <f t="shared" si="1"/>
        <v>81.924931468334847</v>
      </c>
    </row>
    <row r="25" spans="1:10" ht="15.75">
      <c r="A25" s="156">
        <v>7</v>
      </c>
      <c r="B25" s="95" t="s">
        <v>1620</v>
      </c>
      <c r="C25" s="968">
        <v>336</v>
      </c>
      <c r="D25" s="968">
        <v>56.63</v>
      </c>
      <c r="E25" s="968">
        <v>81</v>
      </c>
      <c r="F25" s="968">
        <v>48.56</v>
      </c>
      <c r="G25" s="970">
        <f t="shared" si="0"/>
        <v>85.749602684089695</v>
      </c>
      <c r="H25" s="968">
        <v>81</v>
      </c>
      <c r="I25" s="1000">
        <v>48.56</v>
      </c>
      <c r="J25" s="963">
        <f t="shared" si="1"/>
        <v>85.749602684089709</v>
      </c>
    </row>
    <row r="26" spans="1:10" ht="15.75">
      <c r="A26" s="95">
        <v>8</v>
      </c>
      <c r="B26" s="95" t="s">
        <v>296</v>
      </c>
      <c r="C26" s="156">
        <v>986</v>
      </c>
      <c r="D26" s="156">
        <v>8258</v>
      </c>
      <c r="E26" s="156">
        <v>523</v>
      </c>
      <c r="F26" s="156">
        <v>6082</v>
      </c>
      <c r="G26" s="977">
        <f t="shared" si="0"/>
        <v>73.649794139016706</v>
      </c>
      <c r="H26" s="156">
        <v>523</v>
      </c>
      <c r="I26" s="156">
        <v>6082</v>
      </c>
      <c r="J26" s="963">
        <f t="shared" si="1"/>
        <v>73.649794139016706</v>
      </c>
    </row>
    <row r="27" spans="1:10" ht="15.75">
      <c r="A27" s="156">
        <v>9</v>
      </c>
      <c r="B27" s="95" t="s">
        <v>1621</v>
      </c>
      <c r="C27" s="1001">
        <v>401</v>
      </c>
      <c r="D27" s="1001">
        <v>2327.91</v>
      </c>
      <c r="E27" s="1002">
        <v>242</v>
      </c>
      <c r="F27" s="1003">
        <v>2206</v>
      </c>
      <c r="G27" s="977">
        <f t="shared" si="0"/>
        <v>94.763113694257939</v>
      </c>
      <c r="H27" s="1002">
        <v>242</v>
      </c>
      <c r="I27" s="1003">
        <v>2206</v>
      </c>
      <c r="J27" s="963">
        <f t="shared" si="1"/>
        <v>94.763113694257953</v>
      </c>
    </row>
    <row r="28" spans="1:10" ht="15.75">
      <c r="A28" s="95">
        <v>10</v>
      </c>
      <c r="B28" s="95" t="s">
        <v>559</v>
      </c>
      <c r="C28" s="978">
        <v>1226</v>
      </c>
      <c r="D28" s="1004">
        <v>5140.8693276400008</v>
      </c>
      <c r="E28" s="978">
        <v>923</v>
      </c>
      <c r="F28" s="1004">
        <v>3929.9177320000003</v>
      </c>
      <c r="G28" s="961">
        <f t="shared" si="0"/>
        <v>76.44461435482728</v>
      </c>
      <c r="H28" s="978">
        <v>880</v>
      </c>
      <c r="I28" s="1004">
        <v>3786.4587979999997</v>
      </c>
      <c r="J28" s="1005">
        <f t="shared" si="1"/>
        <v>73.654056477219086</v>
      </c>
    </row>
    <row r="29" spans="1:10" ht="15.75">
      <c r="A29" s="156">
        <v>11</v>
      </c>
      <c r="B29" s="95" t="s">
        <v>562</v>
      </c>
      <c r="C29" s="1006">
        <v>8421</v>
      </c>
      <c r="D29" s="1006">
        <v>33030.339999999997</v>
      </c>
      <c r="E29" s="1006">
        <v>8421</v>
      </c>
      <c r="F29" s="1007">
        <v>33030.339999999997</v>
      </c>
      <c r="G29" s="961">
        <f t="shared" si="0"/>
        <v>100</v>
      </c>
      <c r="H29" s="1006">
        <v>1964</v>
      </c>
      <c r="I29" s="1006">
        <v>6890.37</v>
      </c>
      <c r="J29" s="1005">
        <f t="shared" si="1"/>
        <v>20.860729862302357</v>
      </c>
    </row>
    <row r="30" spans="1:10" ht="15.75">
      <c r="A30" s="95">
        <v>12</v>
      </c>
      <c r="B30" s="95" t="s">
        <v>248</v>
      </c>
      <c r="C30" s="978">
        <v>195</v>
      </c>
      <c r="D30" s="986">
        <v>8651.6511736999946</v>
      </c>
      <c r="E30" s="978">
        <v>195</v>
      </c>
      <c r="F30" s="986">
        <v>8651.6511736999946</v>
      </c>
      <c r="G30" s="961">
        <f t="shared" si="0"/>
        <v>100</v>
      </c>
      <c r="H30" s="978">
        <v>138</v>
      </c>
      <c r="I30" s="986">
        <v>6843.9911315600011</v>
      </c>
      <c r="J30" s="1005">
        <f t="shared" si="1"/>
        <v>79.106184405179576</v>
      </c>
    </row>
    <row r="31" spans="1:10" ht="15.75">
      <c r="A31" s="156">
        <v>13</v>
      </c>
      <c r="B31" s="95" t="s">
        <v>999</v>
      </c>
      <c r="C31" s="158">
        <v>847</v>
      </c>
      <c r="D31" s="158">
        <v>13455</v>
      </c>
      <c r="E31" s="158">
        <v>652</v>
      </c>
      <c r="F31" s="158">
        <v>11577</v>
      </c>
      <c r="G31" s="961">
        <f t="shared" si="0"/>
        <v>86.042363433667788</v>
      </c>
      <c r="H31" s="158">
        <v>602</v>
      </c>
      <c r="I31" s="158">
        <v>10488</v>
      </c>
      <c r="J31" s="1005">
        <f t="shared" si="1"/>
        <v>77.948717948717956</v>
      </c>
    </row>
    <row r="32" spans="1:10" ht="15.75">
      <c r="A32" s="95">
        <v>14</v>
      </c>
      <c r="B32" s="971" t="s">
        <v>246</v>
      </c>
      <c r="C32" s="1008">
        <v>987</v>
      </c>
      <c r="D32" s="1009">
        <v>22957</v>
      </c>
      <c r="E32" s="1009">
        <v>520</v>
      </c>
      <c r="F32" s="1009">
        <v>15839</v>
      </c>
      <c r="G32" s="977">
        <f t="shared" si="0"/>
        <v>68.994206560090603</v>
      </c>
      <c r="H32" s="1009">
        <v>464</v>
      </c>
      <c r="I32" s="1010">
        <v>13973</v>
      </c>
      <c r="J32" s="963">
        <f t="shared" si="1"/>
        <v>60.8659668075097</v>
      </c>
    </row>
    <row r="33" spans="1:10" ht="15.75">
      <c r="A33" s="156">
        <v>15</v>
      </c>
      <c r="B33" s="971" t="s">
        <v>1622</v>
      </c>
      <c r="C33" s="960">
        <v>1226</v>
      </c>
      <c r="D33" s="1011">
        <v>5140.8693276400008</v>
      </c>
      <c r="E33" s="960">
        <v>723</v>
      </c>
      <c r="F33" s="1011">
        <v>3693.6327500199995</v>
      </c>
      <c r="G33" s="961">
        <f t="shared" si="0"/>
        <v>71.848407625556618</v>
      </c>
      <c r="H33" s="960">
        <v>574</v>
      </c>
      <c r="I33" s="1011">
        <v>3437.0038480000003</v>
      </c>
      <c r="J33" s="1005">
        <f t="shared" si="1"/>
        <v>66.856471716191479</v>
      </c>
    </row>
    <row r="34" spans="1:10" ht="15.75">
      <c r="A34" s="95">
        <v>16</v>
      </c>
      <c r="B34" s="1012" t="s">
        <v>1005</v>
      </c>
      <c r="C34" s="981">
        <v>4546</v>
      </c>
      <c r="D34" s="981">
        <v>80049.95</v>
      </c>
      <c r="E34" s="981">
        <v>2820</v>
      </c>
      <c r="F34" s="981">
        <v>77870.2</v>
      </c>
      <c r="G34" s="977">
        <f t="shared" si="0"/>
        <v>97.277012665217157</v>
      </c>
      <c r="H34" s="981">
        <v>2391</v>
      </c>
      <c r="I34" s="981">
        <v>690.77</v>
      </c>
      <c r="J34" s="963">
        <f t="shared" si="1"/>
        <v>0.86292371200731544</v>
      </c>
    </row>
    <row r="35" spans="1:10" ht="15.75">
      <c r="A35" s="156">
        <v>17</v>
      </c>
      <c r="B35" s="1013" t="s">
        <v>363</v>
      </c>
      <c r="C35" s="982">
        <v>138</v>
      </c>
      <c r="D35" s="1013">
        <v>483.62</v>
      </c>
      <c r="E35" s="982">
        <v>138</v>
      </c>
      <c r="F35" s="1013">
        <v>483.62</v>
      </c>
      <c r="G35" s="970">
        <f t="shared" si="0"/>
        <v>100</v>
      </c>
      <c r="H35" s="982">
        <v>138</v>
      </c>
      <c r="I35" s="1013">
        <v>483.62</v>
      </c>
      <c r="J35" s="1014">
        <f t="shared" si="1"/>
        <v>100</v>
      </c>
    </row>
    <row r="36" spans="1:10" ht="15.75">
      <c r="A36" s="95">
        <v>18</v>
      </c>
      <c r="B36" s="971" t="s">
        <v>1623</v>
      </c>
      <c r="C36" s="1015">
        <v>191</v>
      </c>
      <c r="D36" s="1016">
        <v>1815.92</v>
      </c>
      <c r="E36" s="1016">
        <v>191</v>
      </c>
      <c r="F36" s="1016">
        <v>1815.92</v>
      </c>
      <c r="G36" s="977">
        <f t="shared" si="0"/>
        <v>100</v>
      </c>
      <c r="H36" s="1016">
        <v>61</v>
      </c>
      <c r="I36" s="1017">
        <v>786.1</v>
      </c>
      <c r="J36" s="963">
        <f t="shared" si="1"/>
        <v>43.289351953830561</v>
      </c>
    </row>
    <row r="37" spans="1:10">
      <c r="A37" s="161" t="s">
        <v>1624</v>
      </c>
      <c r="B37" s="161" t="s">
        <v>1625</v>
      </c>
      <c r="C37" s="1018">
        <f>SUM(C19:C36)</f>
        <v>64621</v>
      </c>
      <c r="D37" s="1019">
        <f>SUM(D19:D36)</f>
        <v>573779.21831226081</v>
      </c>
      <c r="E37" s="1018">
        <f>SUM(E19:E36)</f>
        <v>46108</v>
      </c>
      <c r="F37" s="1019">
        <f>SUM(F19:F36)</f>
        <v>445050.11153454043</v>
      </c>
      <c r="G37" s="1020">
        <f t="shared" si="0"/>
        <v>77.564696895720658</v>
      </c>
      <c r="H37" s="1021">
        <f>SUM(H19:H36)</f>
        <v>25623</v>
      </c>
      <c r="I37" s="1019">
        <f>SUM(I19:I36)</f>
        <v>288918.96528485994</v>
      </c>
      <c r="J37" s="984">
        <f t="shared" si="1"/>
        <v>50.353682403259349</v>
      </c>
    </row>
    <row r="38" spans="1:10" ht="15.75">
      <c r="A38" s="1022" t="s">
        <v>1626</v>
      </c>
      <c r="B38" s="1022" t="s">
        <v>1627</v>
      </c>
      <c r="C38" s="1023">
        <f>C18+C37</f>
        <v>286499</v>
      </c>
      <c r="D38" s="1023">
        <f>D18+D37</f>
        <v>1264071.2984625008</v>
      </c>
      <c r="E38" s="1023">
        <f>E18+E37</f>
        <v>229117</v>
      </c>
      <c r="F38" s="1023">
        <f>F18+F37</f>
        <v>1115671.6315345406</v>
      </c>
      <c r="G38" s="1023">
        <f>F38/D38*100</f>
        <v>88.260182229557799</v>
      </c>
      <c r="H38" s="1023">
        <f>H18+H37</f>
        <v>181850</v>
      </c>
      <c r="I38" s="1023">
        <f>I18+I37</f>
        <v>829651.26528486004</v>
      </c>
      <c r="J38" s="1024">
        <f t="shared" si="1"/>
        <v>65.633265013925325</v>
      </c>
    </row>
  </sheetData>
  <mergeCells count="9">
    <mergeCell ref="B1:J1"/>
    <mergeCell ref="E3:J3"/>
    <mergeCell ref="A4:A5"/>
    <mergeCell ref="B4:B5"/>
    <mergeCell ref="C4:D4"/>
    <mergeCell ref="E4:F4"/>
    <mergeCell ref="G4:G5"/>
    <mergeCell ref="H4:I4"/>
    <mergeCell ref="J4: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workbookViewId="0">
      <selection activeCell="M6" sqref="M6"/>
    </sheetView>
  </sheetViews>
  <sheetFormatPr defaultRowHeight="15"/>
  <cols>
    <col min="3" max="3" width="32.5703125" customWidth="1"/>
    <col min="4" max="4" width="11.7109375" customWidth="1"/>
    <col min="7" max="7" width="12.140625" customWidth="1"/>
    <col min="8" max="8" width="11.28515625" customWidth="1"/>
    <col min="9" max="9" width="11.7109375" customWidth="1"/>
    <col min="10" max="10" width="12.42578125" customWidth="1"/>
    <col min="11" max="11" width="12.85546875" customWidth="1"/>
    <col min="17" max="17" width="16" customWidth="1"/>
    <col min="18" max="18" width="20.85546875" customWidth="1"/>
    <col min="19" max="19" width="14.42578125" customWidth="1"/>
    <col min="20" max="20" width="11.140625" customWidth="1"/>
    <col min="21" max="21" width="9.7109375" customWidth="1"/>
    <col min="22" max="22" width="11.140625" customWidth="1"/>
    <col min="23" max="23" width="10.85546875" customWidth="1"/>
    <col min="25" max="25" width="9.85546875" customWidth="1"/>
    <col min="26" max="26" width="14.42578125" customWidth="1"/>
  </cols>
  <sheetData>
    <row r="1" spans="1:26" ht="20.25" thickBot="1">
      <c r="A1" s="404" t="s">
        <v>454</v>
      </c>
      <c r="B1" s="405"/>
      <c r="C1" s="405"/>
      <c r="D1" s="405"/>
      <c r="E1" s="405"/>
      <c r="F1" s="405"/>
      <c r="G1" s="405"/>
      <c r="H1" s="405"/>
      <c r="I1" s="405"/>
      <c r="J1" s="405"/>
      <c r="K1" s="406"/>
      <c r="Q1" s="407" t="s">
        <v>455</v>
      </c>
      <c r="R1" s="407"/>
      <c r="S1" s="407"/>
      <c r="T1" s="407"/>
      <c r="U1" s="407"/>
      <c r="V1" s="407"/>
      <c r="W1" s="407"/>
      <c r="X1" s="407"/>
      <c r="Y1" s="407"/>
      <c r="Z1" s="407"/>
    </row>
    <row r="2" spans="1:26" ht="90.75" thickBot="1">
      <c r="A2" s="274" t="s">
        <v>456</v>
      </c>
      <c r="B2" s="275" t="s">
        <v>457</v>
      </c>
      <c r="C2" s="275" t="s">
        <v>458</v>
      </c>
      <c r="D2" s="275" t="s">
        <v>459</v>
      </c>
      <c r="E2" s="275" t="s">
        <v>460</v>
      </c>
      <c r="F2" s="275" t="s">
        <v>461</v>
      </c>
      <c r="G2" s="275" t="s">
        <v>462</v>
      </c>
      <c r="H2" s="275" t="s">
        <v>463</v>
      </c>
      <c r="I2" s="275" t="s">
        <v>464</v>
      </c>
      <c r="J2" s="276" t="s">
        <v>465</v>
      </c>
      <c r="K2" s="277" t="s">
        <v>466</v>
      </c>
      <c r="Q2" s="278" t="s">
        <v>467</v>
      </c>
      <c r="R2" s="278" t="s">
        <v>468</v>
      </c>
      <c r="S2" s="278" t="s">
        <v>459</v>
      </c>
      <c r="T2" s="278" t="s">
        <v>460</v>
      </c>
      <c r="U2" s="278" t="s">
        <v>461</v>
      </c>
      <c r="V2" s="278" t="s">
        <v>462</v>
      </c>
      <c r="W2" s="278" t="s">
        <v>463</v>
      </c>
      <c r="X2" s="278" t="s">
        <v>464</v>
      </c>
      <c r="Y2" s="278" t="s">
        <v>465</v>
      </c>
      <c r="Z2" s="279" t="s">
        <v>466</v>
      </c>
    </row>
    <row r="3" spans="1:26">
      <c r="A3" s="280" t="s">
        <v>2</v>
      </c>
      <c r="B3" s="280" t="s">
        <v>469</v>
      </c>
      <c r="C3" s="280" t="s">
        <v>17</v>
      </c>
      <c r="D3" s="280" t="s">
        <v>470</v>
      </c>
      <c r="E3" s="281">
        <v>117</v>
      </c>
      <c r="F3" s="281">
        <v>70</v>
      </c>
      <c r="G3" s="281">
        <v>8190</v>
      </c>
      <c r="H3" s="281">
        <v>3707</v>
      </c>
      <c r="I3" s="281">
        <v>31.683760683760685</v>
      </c>
      <c r="J3" s="282">
        <v>0.45262515262515263</v>
      </c>
      <c r="K3" s="281">
        <v>22702</v>
      </c>
      <c r="Q3" s="283" t="s">
        <v>2</v>
      </c>
      <c r="R3" s="284" t="s">
        <v>97</v>
      </c>
      <c r="S3" s="284" t="s">
        <v>470</v>
      </c>
      <c r="T3" s="284">
        <v>148</v>
      </c>
      <c r="U3" s="284">
        <v>70</v>
      </c>
      <c r="V3" s="284">
        <v>10360</v>
      </c>
      <c r="W3" s="285">
        <v>6104</v>
      </c>
      <c r="X3" s="286">
        <v>41.243243243243242</v>
      </c>
      <c r="Y3" s="287">
        <v>0.58918918918918917</v>
      </c>
      <c r="Z3" s="288">
        <v>33641</v>
      </c>
    </row>
    <row r="4" spans="1:26">
      <c r="A4" s="283" t="s">
        <v>2</v>
      </c>
      <c r="B4" s="283" t="s">
        <v>471</v>
      </c>
      <c r="C4" s="283" t="s">
        <v>21</v>
      </c>
      <c r="D4" s="283" t="s">
        <v>470</v>
      </c>
      <c r="E4" s="289">
        <v>13</v>
      </c>
      <c r="F4" s="289">
        <v>70</v>
      </c>
      <c r="G4" s="289">
        <v>910</v>
      </c>
      <c r="H4" s="289">
        <v>137</v>
      </c>
      <c r="I4" s="289">
        <v>10.538461538461538</v>
      </c>
      <c r="J4" s="290">
        <v>0.15054945054945054</v>
      </c>
      <c r="K4" s="289">
        <v>2295</v>
      </c>
      <c r="Q4" s="283" t="s">
        <v>2</v>
      </c>
      <c r="R4" s="284" t="s">
        <v>97</v>
      </c>
      <c r="S4" s="284" t="s">
        <v>472</v>
      </c>
      <c r="T4" s="284">
        <v>30</v>
      </c>
      <c r="U4" s="284">
        <v>30</v>
      </c>
      <c r="V4" s="284">
        <v>900</v>
      </c>
      <c r="W4" s="285">
        <v>168</v>
      </c>
      <c r="X4" s="286">
        <v>5.6</v>
      </c>
      <c r="Y4" s="287">
        <v>0.18666666666666668</v>
      </c>
      <c r="Z4" s="288">
        <v>1911</v>
      </c>
    </row>
    <row r="5" spans="1:26">
      <c r="A5" s="283" t="s">
        <v>2</v>
      </c>
      <c r="B5" s="283" t="s">
        <v>473</v>
      </c>
      <c r="C5" s="283" t="s">
        <v>474</v>
      </c>
      <c r="D5" s="283" t="s">
        <v>470</v>
      </c>
      <c r="E5" s="289">
        <v>285</v>
      </c>
      <c r="F5" s="289">
        <v>70</v>
      </c>
      <c r="G5" s="289">
        <v>19950</v>
      </c>
      <c r="H5" s="289">
        <v>5564</v>
      </c>
      <c r="I5" s="289">
        <v>19.522807017543858</v>
      </c>
      <c r="J5" s="290">
        <v>0.27889724310776942</v>
      </c>
      <c r="K5" s="289">
        <v>47672</v>
      </c>
      <c r="Q5" s="283" t="s">
        <v>2</v>
      </c>
      <c r="R5" s="284" t="s">
        <v>97</v>
      </c>
      <c r="S5" s="284" t="s">
        <v>475</v>
      </c>
      <c r="T5" s="284">
        <v>76</v>
      </c>
      <c r="U5" s="284">
        <v>70</v>
      </c>
      <c r="V5" s="284">
        <v>5320</v>
      </c>
      <c r="W5" s="285">
        <v>4902</v>
      </c>
      <c r="X5" s="286">
        <v>64.5</v>
      </c>
      <c r="Y5" s="287">
        <v>0.92142857142857137</v>
      </c>
      <c r="Z5" s="288">
        <v>24487</v>
      </c>
    </row>
    <row r="6" spans="1:26">
      <c r="A6" s="283" t="s">
        <v>2</v>
      </c>
      <c r="B6" s="283" t="s">
        <v>476</v>
      </c>
      <c r="C6" s="283" t="s">
        <v>477</v>
      </c>
      <c r="D6" s="283" t="s">
        <v>470</v>
      </c>
      <c r="E6" s="289">
        <v>238</v>
      </c>
      <c r="F6" s="289">
        <v>70</v>
      </c>
      <c r="G6" s="289">
        <v>16660</v>
      </c>
      <c r="H6" s="289">
        <v>1213</v>
      </c>
      <c r="I6" s="289">
        <v>5.0966386554621845</v>
      </c>
      <c r="J6" s="290">
        <v>7.2809123649459781E-2</v>
      </c>
      <c r="K6" s="289">
        <v>28094</v>
      </c>
      <c r="Q6" s="283" t="s">
        <v>2</v>
      </c>
      <c r="R6" s="284" t="s">
        <v>101</v>
      </c>
      <c r="S6" s="284" t="s">
        <v>470</v>
      </c>
      <c r="T6" s="284">
        <v>178</v>
      </c>
      <c r="U6" s="284">
        <v>70</v>
      </c>
      <c r="V6" s="284">
        <v>12460</v>
      </c>
      <c r="W6" s="285">
        <v>10766</v>
      </c>
      <c r="X6" s="286">
        <v>60.483146067415731</v>
      </c>
      <c r="Y6" s="287">
        <v>0.86404494382022468</v>
      </c>
      <c r="Z6" s="288">
        <v>54274</v>
      </c>
    </row>
    <row r="7" spans="1:26">
      <c r="A7" s="283" t="s">
        <v>2</v>
      </c>
      <c r="B7" s="283" t="s">
        <v>478</v>
      </c>
      <c r="C7" s="283" t="s">
        <v>479</v>
      </c>
      <c r="D7" s="283" t="s">
        <v>470</v>
      </c>
      <c r="E7" s="289">
        <v>310</v>
      </c>
      <c r="F7" s="289">
        <v>70</v>
      </c>
      <c r="G7" s="289">
        <v>21700</v>
      </c>
      <c r="H7" s="289">
        <v>4033</v>
      </c>
      <c r="I7" s="289">
        <v>13.009677419354839</v>
      </c>
      <c r="J7" s="290">
        <v>0.18585253456221199</v>
      </c>
      <c r="K7" s="289">
        <v>57608</v>
      </c>
      <c r="Q7" s="283" t="s">
        <v>2</v>
      </c>
      <c r="R7" s="284" t="s">
        <v>101</v>
      </c>
      <c r="S7" s="284" t="s">
        <v>472</v>
      </c>
      <c r="T7" s="284">
        <v>28</v>
      </c>
      <c r="U7" s="284">
        <v>30</v>
      </c>
      <c r="V7" s="284">
        <v>840</v>
      </c>
      <c r="W7" s="285">
        <v>418</v>
      </c>
      <c r="X7" s="286">
        <v>14.928571428571429</v>
      </c>
      <c r="Y7" s="287">
        <v>0.49761904761904763</v>
      </c>
      <c r="Z7" s="288">
        <v>2958</v>
      </c>
    </row>
    <row r="8" spans="1:26">
      <c r="A8" s="283" t="s">
        <v>2</v>
      </c>
      <c r="B8" s="283" t="s">
        <v>480</v>
      </c>
      <c r="C8" s="283" t="s">
        <v>481</v>
      </c>
      <c r="D8" s="283" t="s">
        <v>470</v>
      </c>
      <c r="E8" s="289">
        <v>1811</v>
      </c>
      <c r="F8" s="289">
        <v>70</v>
      </c>
      <c r="G8" s="289">
        <v>126770</v>
      </c>
      <c r="H8" s="289">
        <v>106735</v>
      </c>
      <c r="I8" s="289">
        <v>58.937051352843731</v>
      </c>
      <c r="J8" s="290">
        <v>0.84195787646919618</v>
      </c>
      <c r="K8" s="289">
        <v>576947</v>
      </c>
      <c r="Q8" s="283" t="s">
        <v>2</v>
      </c>
      <c r="R8" s="284" t="s">
        <v>101</v>
      </c>
      <c r="S8" s="284" t="s">
        <v>475</v>
      </c>
      <c r="T8" s="284">
        <v>89</v>
      </c>
      <c r="U8" s="284">
        <v>70</v>
      </c>
      <c r="V8" s="284">
        <v>6230</v>
      </c>
      <c r="W8" s="285">
        <v>3613</v>
      </c>
      <c r="X8" s="286">
        <v>40.59550561797753</v>
      </c>
      <c r="Y8" s="287">
        <v>0.57993579454253608</v>
      </c>
      <c r="Z8" s="288">
        <v>32134</v>
      </c>
    </row>
    <row r="9" spans="1:26">
      <c r="A9" s="283" t="s">
        <v>2</v>
      </c>
      <c r="B9" s="283" t="s">
        <v>482</v>
      </c>
      <c r="C9" s="283" t="s">
        <v>483</v>
      </c>
      <c r="D9" s="283" t="s">
        <v>470</v>
      </c>
      <c r="E9" s="289">
        <v>221</v>
      </c>
      <c r="F9" s="289">
        <v>70</v>
      </c>
      <c r="G9" s="289">
        <v>15470</v>
      </c>
      <c r="H9" s="289">
        <v>6130</v>
      </c>
      <c r="I9" s="289">
        <v>27.737556561085974</v>
      </c>
      <c r="J9" s="290">
        <v>0.39625080801551388</v>
      </c>
      <c r="K9" s="289">
        <v>35084</v>
      </c>
      <c r="Q9" s="283" t="s">
        <v>2</v>
      </c>
      <c r="R9" s="284" t="s">
        <v>100</v>
      </c>
      <c r="S9" s="284" t="s">
        <v>470</v>
      </c>
      <c r="T9" s="284">
        <v>366</v>
      </c>
      <c r="U9" s="284">
        <v>70</v>
      </c>
      <c r="V9" s="284">
        <v>25620</v>
      </c>
      <c r="W9" s="285">
        <v>13399</v>
      </c>
      <c r="X9" s="286">
        <v>36.60928961748634</v>
      </c>
      <c r="Y9" s="287">
        <v>0.52298985167837631</v>
      </c>
      <c r="Z9" s="288">
        <v>82862</v>
      </c>
    </row>
    <row r="10" spans="1:26">
      <c r="A10" s="283" t="s">
        <v>2</v>
      </c>
      <c r="B10" s="283" t="s">
        <v>484</v>
      </c>
      <c r="C10" s="283" t="s">
        <v>485</v>
      </c>
      <c r="D10" s="283" t="s">
        <v>470</v>
      </c>
      <c r="E10" s="289">
        <v>167</v>
      </c>
      <c r="F10" s="289">
        <v>70</v>
      </c>
      <c r="G10" s="289">
        <v>11690</v>
      </c>
      <c r="H10" s="289">
        <v>1345</v>
      </c>
      <c r="I10" s="289">
        <v>8.0538922155688617</v>
      </c>
      <c r="J10" s="290">
        <v>0.11505560307955517</v>
      </c>
      <c r="K10" s="289">
        <v>17114</v>
      </c>
      <c r="Q10" s="283" t="s">
        <v>2</v>
      </c>
      <c r="R10" s="284" t="s">
        <v>100</v>
      </c>
      <c r="S10" s="284" t="s">
        <v>472</v>
      </c>
      <c r="T10" s="284">
        <v>57</v>
      </c>
      <c r="U10" s="284">
        <v>30</v>
      </c>
      <c r="V10" s="284">
        <v>1710</v>
      </c>
      <c r="W10" s="285">
        <v>361</v>
      </c>
      <c r="X10" s="286">
        <v>6.333333333333333</v>
      </c>
      <c r="Y10" s="287">
        <v>0.21111111111111111</v>
      </c>
      <c r="Z10" s="288">
        <v>2187</v>
      </c>
    </row>
    <row r="11" spans="1:26">
      <c r="A11" s="283" t="s">
        <v>2</v>
      </c>
      <c r="B11" s="283" t="s">
        <v>486</v>
      </c>
      <c r="C11" s="283" t="s">
        <v>15</v>
      </c>
      <c r="D11" s="283" t="s">
        <v>470</v>
      </c>
      <c r="E11" s="289">
        <v>135</v>
      </c>
      <c r="F11" s="289">
        <v>70</v>
      </c>
      <c r="G11" s="289">
        <v>9450</v>
      </c>
      <c r="H11" s="289">
        <v>3866</v>
      </c>
      <c r="I11" s="289">
        <v>28.637037037037036</v>
      </c>
      <c r="J11" s="290">
        <v>0.40910052910052908</v>
      </c>
      <c r="K11" s="289">
        <v>32562</v>
      </c>
      <c r="Q11" s="283" t="s">
        <v>2</v>
      </c>
      <c r="R11" s="284" t="s">
        <v>100</v>
      </c>
      <c r="S11" s="284" t="s">
        <v>475</v>
      </c>
      <c r="T11" s="284">
        <v>171</v>
      </c>
      <c r="U11" s="284">
        <v>70</v>
      </c>
      <c r="V11" s="284">
        <v>11970</v>
      </c>
      <c r="W11" s="285">
        <v>14379</v>
      </c>
      <c r="X11" s="286">
        <v>84.087719298245617</v>
      </c>
      <c r="Y11" s="287">
        <v>1.2012531328320801</v>
      </c>
      <c r="Z11" s="288">
        <v>85709</v>
      </c>
    </row>
    <row r="12" spans="1:26">
      <c r="A12" s="283" t="s">
        <v>2</v>
      </c>
      <c r="B12" s="283" t="s">
        <v>487</v>
      </c>
      <c r="C12" s="283" t="s">
        <v>488</v>
      </c>
      <c r="D12" s="283" t="s">
        <v>470</v>
      </c>
      <c r="E12" s="289">
        <v>688</v>
      </c>
      <c r="F12" s="289">
        <v>70</v>
      </c>
      <c r="G12" s="289">
        <v>48160</v>
      </c>
      <c r="H12" s="289">
        <v>20119</v>
      </c>
      <c r="I12" s="289">
        <v>29.242732558139537</v>
      </c>
      <c r="J12" s="290">
        <v>0.41775332225913619</v>
      </c>
      <c r="K12" s="289">
        <v>217628</v>
      </c>
      <c r="Q12" s="283" t="s">
        <v>2</v>
      </c>
      <c r="R12" s="284" t="s">
        <v>99</v>
      </c>
      <c r="S12" s="284" t="s">
        <v>470</v>
      </c>
      <c r="T12" s="284">
        <v>214</v>
      </c>
      <c r="U12" s="284">
        <v>70</v>
      </c>
      <c r="V12" s="284">
        <v>14980</v>
      </c>
      <c r="W12" s="285">
        <v>6234</v>
      </c>
      <c r="X12" s="286">
        <v>29.130841121495326</v>
      </c>
      <c r="Y12" s="287">
        <v>0.41615487316421895</v>
      </c>
      <c r="Z12" s="288">
        <v>52501</v>
      </c>
    </row>
    <row r="13" spans="1:26">
      <c r="A13" s="283" t="s">
        <v>2</v>
      </c>
      <c r="B13" s="283" t="s">
        <v>489</v>
      </c>
      <c r="C13" s="283" t="s">
        <v>490</v>
      </c>
      <c r="D13" s="283" t="s">
        <v>470</v>
      </c>
      <c r="E13" s="289">
        <v>179</v>
      </c>
      <c r="F13" s="289">
        <v>70</v>
      </c>
      <c r="G13" s="289">
        <v>12530</v>
      </c>
      <c r="H13" s="289">
        <v>2759</v>
      </c>
      <c r="I13" s="289">
        <v>15.41340782122905</v>
      </c>
      <c r="J13" s="290">
        <v>0.22019154030327215</v>
      </c>
      <c r="K13" s="289">
        <v>26117</v>
      </c>
      <c r="Q13" s="283" t="s">
        <v>2</v>
      </c>
      <c r="R13" s="284" t="s">
        <v>99</v>
      </c>
      <c r="S13" s="284" t="s">
        <v>472</v>
      </c>
      <c r="T13" s="284">
        <v>50</v>
      </c>
      <c r="U13" s="284">
        <v>30</v>
      </c>
      <c r="V13" s="284">
        <v>1500</v>
      </c>
      <c r="W13" s="285">
        <v>524</v>
      </c>
      <c r="X13" s="286">
        <v>10.48</v>
      </c>
      <c r="Y13" s="287">
        <v>0.34933333333333333</v>
      </c>
      <c r="Z13" s="288">
        <v>2167</v>
      </c>
    </row>
    <row r="14" spans="1:26">
      <c r="A14" s="283" t="s">
        <v>2</v>
      </c>
      <c r="B14" s="283" t="s">
        <v>491</v>
      </c>
      <c r="C14" s="283" t="s">
        <v>22</v>
      </c>
      <c r="D14" s="283" t="s">
        <v>470</v>
      </c>
      <c r="E14" s="289">
        <v>66</v>
      </c>
      <c r="F14" s="289">
        <v>70</v>
      </c>
      <c r="G14" s="289">
        <v>4620</v>
      </c>
      <c r="H14" s="289">
        <v>1075</v>
      </c>
      <c r="I14" s="289">
        <v>16.287878787878789</v>
      </c>
      <c r="J14" s="290">
        <v>0.23268398268398269</v>
      </c>
      <c r="K14" s="289">
        <v>6850</v>
      </c>
      <c r="Q14" s="283" t="s">
        <v>2</v>
      </c>
      <c r="R14" s="284" t="s">
        <v>99</v>
      </c>
      <c r="S14" s="284" t="s">
        <v>475</v>
      </c>
      <c r="T14" s="284">
        <v>19</v>
      </c>
      <c r="U14" s="284">
        <v>70</v>
      </c>
      <c r="V14" s="284">
        <v>1330</v>
      </c>
      <c r="W14" s="285">
        <v>1017</v>
      </c>
      <c r="X14" s="286">
        <v>53.526315789473685</v>
      </c>
      <c r="Y14" s="287">
        <v>0.76466165413533838</v>
      </c>
      <c r="Z14" s="288">
        <v>7406</v>
      </c>
    </row>
    <row r="15" spans="1:26">
      <c r="A15" s="283" t="s">
        <v>2</v>
      </c>
      <c r="B15" s="283" t="s">
        <v>492</v>
      </c>
      <c r="C15" s="283" t="s">
        <v>360</v>
      </c>
      <c r="D15" s="283" t="s">
        <v>470</v>
      </c>
      <c r="E15" s="289">
        <v>60</v>
      </c>
      <c r="F15" s="289">
        <v>70</v>
      </c>
      <c r="G15" s="289">
        <v>4200</v>
      </c>
      <c r="H15" s="289">
        <v>1181</v>
      </c>
      <c r="I15" s="289">
        <v>19.683333333333334</v>
      </c>
      <c r="J15" s="290">
        <v>0.28119047619047621</v>
      </c>
      <c r="K15" s="289">
        <v>8137</v>
      </c>
      <c r="Q15" s="283" t="s">
        <v>2</v>
      </c>
      <c r="R15" s="284" t="s">
        <v>98</v>
      </c>
      <c r="S15" s="284" t="s">
        <v>470</v>
      </c>
      <c r="T15" s="284">
        <v>1747</v>
      </c>
      <c r="U15" s="284">
        <v>70</v>
      </c>
      <c r="V15" s="284">
        <v>122290</v>
      </c>
      <c r="W15" s="285">
        <v>43830</v>
      </c>
      <c r="X15" s="286">
        <v>25.08872352604465</v>
      </c>
      <c r="Y15" s="287">
        <v>0.35841033608635209</v>
      </c>
      <c r="Z15" s="288">
        <v>343796</v>
      </c>
    </row>
    <row r="16" spans="1:26">
      <c r="A16" s="283" t="s">
        <v>2</v>
      </c>
      <c r="B16" s="283" t="s">
        <v>493</v>
      </c>
      <c r="C16" s="283" t="s">
        <v>494</v>
      </c>
      <c r="D16" s="283" t="s">
        <v>470</v>
      </c>
      <c r="E16" s="289">
        <v>793</v>
      </c>
      <c r="F16" s="289">
        <v>70</v>
      </c>
      <c r="G16" s="289">
        <v>55510</v>
      </c>
      <c r="H16" s="289">
        <v>8785</v>
      </c>
      <c r="I16" s="289">
        <v>11.078184110970996</v>
      </c>
      <c r="J16" s="290">
        <v>0.15825977301387137</v>
      </c>
      <c r="K16" s="289">
        <v>97993</v>
      </c>
      <c r="Q16" s="283" t="s">
        <v>2</v>
      </c>
      <c r="R16" s="284" t="s">
        <v>98</v>
      </c>
      <c r="S16" s="284" t="s">
        <v>472</v>
      </c>
      <c r="T16" s="284">
        <v>407</v>
      </c>
      <c r="U16" s="284">
        <v>30</v>
      </c>
      <c r="V16" s="284">
        <v>12210</v>
      </c>
      <c r="W16" s="285">
        <v>2380</v>
      </c>
      <c r="X16" s="286">
        <v>5.8476658476658478</v>
      </c>
      <c r="Y16" s="287">
        <v>0.19492219492219492</v>
      </c>
      <c r="Z16" s="288">
        <v>18602</v>
      </c>
    </row>
    <row r="17" spans="1:26">
      <c r="A17" s="283" t="s">
        <v>2</v>
      </c>
      <c r="B17" s="283" t="s">
        <v>495</v>
      </c>
      <c r="C17" s="283" t="s">
        <v>496</v>
      </c>
      <c r="D17" s="283" t="s">
        <v>470</v>
      </c>
      <c r="E17" s="289">
        <v>86</v>
      </c>
      <c r="F17" s="289">
        <v>70</v>
      </c>
      <c r="G17" s="289">
        <v>6020</v>
      </c>
      <c r="H17" s="289">
        <v>1562</v>
      </c>
      <c r="I17" s="289">
        <v>18.162790697674417</v>
      </c>
      <c r="J17" s="290">
        <v>0.259468438538206</v>
      </c>
      <c r="K17" s="289">
        <v>31614</v>
      </c>
      <c r="Q17" s="283" t="s">
        <v>2</v>
      </c>
      <c r="R17" s="284" t="s">
        <v>98</v>
      </c>
      <c r="S17" s="284" t="s">
        <v>475</v>
      </c>
      <c r="T17" s="284">
        <v>52</v>
      </c>
      <c r="U17" s="284">
        <v>70</v>
      </c>
      <c r="V17" s="284">
        <v>3640</v>
      </c>
      <c r="W17" s="285">
        <v>3052</v>
      </c>
      <c r="X17" s="286">
        <v>58.692307692307693</v>
      </c>
      <c r="Y17" s="287">
        <v>0.83846153846153848</v>
      </c>
      <c r="Z17" s="288">
        <v>19710</v>
      </c>
    </row>
    <row r="18" spans="1:26">
      <c r="A18" s="283" t="s">
        <v>2</v>
      </c>
      <c r="B18" s="283" t="s">
        <v>497</v>
      </c>
      <c r="C18" s="283" t="s">
        <v>12</v>
      </c>
      <c r="D18" s="283" t="s">
        <v>470</v>
      </c>
      <c r="E18" s="289">
        <v>1554</v>
      </c>
      <c r="F18" s="289">
        <v>70</v>
      </c>
      <c r="G18" s="289">
        <v>108780</v>
      </c>
      <c r="H18" s="289">
        <v>78663</v>
      </c>
      <c r="I18" s="289">
        <v>50.619691119691119</v>
      </c>
      <c r="J18" s="290">
        <v>0.72313844456701604</v>
      </c>
      <c r="K18" s="289">
        <v>301634</v>
      </c>
      <c r="Q18" s="283" t="s">
        <v>2</v>
      </c>
      <c r="R18" s="284" t="s">
        <v>102</v>
      </c>
      <c r="S18" s="284" t="s">
        <v>470</v>
      </c>
      <c r="T18" s="284">
        <v>98</v>
      </c>
      <c r="U18" s="284">
        <v>70</v>
      </c>
      <c r="V18" s="284">
        <v>6860</v>
      </c>
      <c r="W18" s="285">
        <v>6090</v>
      </c>
      <c r="X18" s="286">
        <v>62.142857142857146</v>
      </c>
      <c r="Y18" s="287">
        <v>0.88775510204081631</v>
      </c>
      <c r="Z18" s="288">
        <v>28139</v>
      </c>
    </row>
    <row r="19" spans="1:26">
      <c r="A19" s="283" t="s">
        <v>2</v>
      </c>
      <c r="B19" s="283" t="s">
        <v>498</v>
      </c>
      <c r="C19" s="283" t="s">
        <v>499</v>
      </c>
      <c r="D19" s="283" t="s">
        <v>472</v>
      </c>
      <c r="E19" s="289">
        <v>22</v>
      </c>
      <c r="F19" s="289">
        <v>30</v>
      </c>
      <c r="G19" s="289">
        <v>660</v>
      </c>
      <c r="H19" s="289">
        <v>19</v>
      </c>
      <c r="I19" s="289">
        <v>0.86363636363636365</v>
      </c>
      <c r="J19" s="290">
        <v>2.8787878787878789E-2</v>
      </c>
      <c r="K19" s="289">
        <v>34</v>
      </c>
      <c r="Q19" s="283" t="s">
        <v>2</v>
      </c>
      <c r="R19" s="284" t="s">
        <v>102</v>
      </c>
      <c r="S19" s="284" t="s">
        <v>472</v>
      </c>
      <c r="T19" s="284">
        <v>9</v>
      </c>
      <c r="U19" s="284">
        <v>30</v>
      </c>
      <c r="V19" s="284">
        <v>270</v>
      </c>
      <c r="W19" s="285">
        <v>87</v>
      </c>
      <c r="X19" s="286">
        <v>9.6666666666666661</v>
      </c>
      <c r="Y19" s="287">
        <v>0.32222222222222224</v>
      </c>
      <c r="Z19" s="288">
        <v>680</v>
      </c>
    </row>
    <row r="20" spans="1:26">
      <c r="A20" s="283" t="s">
        <v>2</v>
      </c>
      <c r="B20" s="283" t="s">
        <v>500</v>
      </c>
      <c r="C20" s="283" t="s">
        <v>501</v>
      </c>
      <c r="D20" s="283" t="s">
        <v>472</v>
      </c>
      <c r="E20" s="289">
        <v>50</v>
      </c>
      <c r="F20" s="289">
        <v>30</v>
      </c>
      <c r="G20" s="289">
        <v>1500</v>
      </c>
      <c r="H20" s="289">
        <v>335</v>
      </c>
      <c r="I20" s="289">
        <v>6.7</v>
      </c>
      <c r="J20" s="290">
        <v>0.22333333333333333</v>
      </c>
      <c r="K20" s="289">
        <v>1153</v>
      </c>
      <c r="Q20" s="283" t="s">
        <v>2</v>
      </c>
      <c r="R20" s="284" t="s">
        <v>102</v>
      </c>
      <c r="S20" s="284" t="s">
        <v>475</v>
      </c>
      <c r="T20" s="284">
        <v>54</v>
      </c>
      <c r="U20" s="284">
        <v>70</v>
      </c>
      <c r="V20" s="284">
        <v>3780</v>
      </c>
      <c r="W20" s="285">
        <v>1384</v>
      </c>
      <c r="X20" s="286">
        <v>25.62962962962963</v>
      </c>
      <c r="Y20" s="287">
        <v>0.36613756613756615</v>
      </c>
      <c r="Z20" s="288">
        <v>14003</v>
      </c>
    </row>
    <row r="21" spans="1:26">
      <c r="A21" s="283" t="s">
        <v>2</v>
      </c>
      <c r="B21" s="283" t="s">
        <v>502</v>
      </c>
      <c r="C21" s="283" t="s">
        <v>503</v>
      </c>
      <c r="D21" s="283" t="s">
        <v>472</v>
      </c>
      <c r="E21" s="289">
        <v>3</v>
      </c>
      <c r="F21" s="289">
        <v>30</v>
      </c>
      <c r="G21" s="289">
        <v>90</v>
      </c>
      <c r="H21" s="289">
        <v>0</v>
      </c>
      <c r="I21" s="289">
        <v>0</v>
      </c>
      <c r="J21" s="290">
        <v>0</v>
      </c>
      <c r="K21" s="289">
        <v>14</v>
      </c>
      <c r="Q21" s="283" t="s">
        <v>2</v>
      </c>
      <c r="R21" s="284" t="s">
        <v>104</v>
      </c>
      <c r="S21" s="284" t="s">
        <v>470</v>
      </c>
      <c r="T21" s="284">
        <v>78</v>
      </c>
      <c r="U21" s="284">
        <v>70</v>
      </c>
      <c r="V21" s="284">
        <v>5460</v>
      </c>
      <c r="W21" s="285">
        <v>3215</v>
      </c>
      <c r="X21" s="286">
        <v>41.217948717948715</v>
      </c>
      <c r="Y21" s="287">
        <v>0.58882783882783885</v>
      </c>
      <c r="Z21" s="288">
        <v>16719</v>
      </c>
    </row>
    <row r="22" spans="1:26">
      <c r="A22" s="283" t="s">
        <v>2</v>
      </c>
      <c r="B22" s="283" t="s">
        <v>504</v>
      </c>
      <c r="C22" s="283" t="s">
        <v>505</v>
      </c>
      <c r="D22" s="283" t="s">
        <v>472</v>
      </c>
      <c r="E22" s="289">
        <v>20</v>
      </c>
      <c r="F22" s="289">
        <v>30</v>
      </c>
      <c r="G22" s="289">
        <v>600</v>
      </c>
      <c r="H22" s="289">
        <v>1514</v>
      </c>
      <c r="I22" s="289">
        <v>75.7</v>
      </c>
      <c r="J22" s="290">
        <v>2.5233333333333334</v>
      </c>
      <c r="K22" s="289">
        <v>3530</v>
      </c>
      <c r="Q22" s="283" t="s">
        <v>2</v>
      </c>
      <c r="R22" s="284" t="s">
        <v>104</v>
      </c>
      <c r="S22" s="284" t="s">
        <v>472</v>
      </c>
      <c r="T22" s="284">
        <v>10</v>
      </c>
      <c r="U22" s="284">
        <v>30</v>
      </c>
      <c r="V22" s="284">
        <v>300</v>
      </c>
      <c r="W22" s="285">
        <v>74</v>
      </c>
      <c r="X22" s="286">
        <v>7.4</v>
      </c>
      <c r="Y22" s="287">
        <v>0.24666666666666667</v>
      </c>
      <c r="Z22" s="288">
        <v>359</v>
      </c>
    </row>
    <row r="23" spans="1:26">
      <c r="A23" s="283" t="s">
        <v>2</v>
      </c>
      <c r="B23" s="283" t="s">
        <v>506</v>
      </c>
      <c r="C23" s="283" t="s">
        <v>507</v>
      </c>
      <c r="D23" s="283" t="s">
        <v>472</v>
      </c>
      <c r="E23" s="289">
        <v>59</v>
      </c>
      <c r="F23" s="289">
        <v>30</v>
      </c>
      <c r="G23" s="289">
        <v>1770</v>
      </c>
      <c r="H23" s="289">
        <v>0</v>
      </c>
      <c r="I23" s="289">
        <v>0</v>
      </c>
      <c r="J23" s="290">
        <v>0</v>
      </c>
      <c r="K23" s="289">
        <v>130</v>
      </c>
      <c r="Q23" s="283" t="s">
        <v>2</v>
      </c>
      <c r="R23" s="284" t="s">
        <v>104</v>
      </c>
      <c r="S23" s="284" t="s">
        <v>475</v>
      </c>
      <c r="T23" s="284">
        <v>26</v>
      </c>
      <c r="U23" s="284">
        <v>70</v>
      </c>
      <c r="V23" s="284">
        <v>1820</v>
      </c>
      <c r="W23" s="285">
        <v>1245</v>
      </c>
      <c r="X23" s="286">
        <v>47.884615384615387</v>
      </c>
      <c r="Y23" s="287">
        <v>0.68406593406593408</v>
      </c>
      <c r="Z23" s="288">
        <v>6488</v>
      </c>
    </row>
    <row r="24" spans="1:26">
      <c r="A24" s="283" t="s">
        <v>2</v>
      </c>
      <c r="B24" s="283" t="s">
        <v>508</v>
      </c>
      <c r="C24" s="283" t="s">
        <v>509</v>
      </c>
      <c r="D24" s="283" t="s">
        <v>472</v>
      </c>
      <c r="E24" s="289">
        <v>16</v>
      </c>
      <c r="F24" s="289">
        <v>30</v>
      </c>
      <c r="G24" s="289">
        <v>480</v>
      </c>
      <c r="H24" s="289">
        <v>0</v>
      </c>
      <c r="I24" s="289">
        <v>0</v>
      </c>
      <c r="J24" s="290">
        <v>0</v>
      </c>
      <c r="K24" s="289">
        <v>245</v>
      </c>
      <c r="Q24" s="283" t="s">
        <v>2</v>
      </c>
      <c r="R24" s="284" t="s">
        <v>124</v>
      </c>
      <c r="S24" s="284" t="s">
        <v>470</v>
      </c>
      <c r="T24" s="284">
        <v>92</v>
      </c>
      <c r="U24" s="284">
        <v>70</v>
      </c>
      <c r="V24" s="284">
        <v>6440</v>
      </c>
      <c r="W24" s="285">
        <v>4158</v>
      </c>
      <c r="X24" s="286">
        <v>45.195652173913047</v>
      </c>
      <c r="Y24" s="287">
        <v>0.64565217391304353</v>
      </c>
      <c r="Z24" s="288">
        <v>21400</v>
      </c>
    </row>
    <row r="25" spans="1:26">
      <c r="A25" s="283" t="s">
        <v>2</v>
      </c>
      <c r="B25" s="283" t="s">
        <v>510</v>
      </c>
      <c r="C25" s="283" t="s">
        <v>511</v>
      </c>
      <c r="D25" s="283" t="s">
        <v>472</v>
      </c>
      <c r="E25" s="289">
        <v>102</v>
      </c>
      <c r="F25" s="289">
        <v>30</v>
      </c>
      <c r="G25" s="289">
        <v>3060</v>
      </c>
      <c r="H25" s="289">
        <v>150</v>
      </c>
      <c r="I25" s="289">
        <v>1.4705882352941178</v>
      </c>
      <c r="J25" s="290">
        <v>4.9019607843137254E-2</v>
      </c>
      <c r="K25" s="289">
        <v>1462</v>
      </c>
      <c r="Q25" s="283" t="s">
        <v>2</v>
      </c>
      <c r="R25" s="284" t="s">
        <v>124</v>
      </c>
      <c r="S25" s="284" t="s">
        <v>472</v>
      </c>
      <c r="T25" s="284">
        <v>17</v>
      </c>
      <c r="U25" s="284">
        <v>30</v>
      </c>
      <c r="V25" s="284">
        <v>510</v>
      </c>
      <c r="W25" s="285">
        <v>29</v>
      </c>
      <c r="X25" s="286">
        <v>1.7058823529411764</v>
      </c>
      <c r="Y25" s="287">
        <v>5.6862745098039215E-2</v>
      </c>
      <c r="Z25" s="288">
        <v>517</v>
      </c>
    </row>
    <row r="26" spans="1:26">
      <c r="A26" s="283" t="s">
        <v>2</v>
      </c>
      <c r="B26" s="283" t="s">
        <v>512</v>
      </c>
      <c r="C26" s="283" t="s">
        <v>513</v>
      </c>
      <c r="D26" s="283" t="s">
        <v>472</v>
      </c>
      <c r="E26" s="289">
        <v>12</v>
      </c>
      <c r="F26" s="289">
        <v>30</v>
      </c>
      <c r="G26" s="289">
        <v>360</v>
      </c>
      <c r="H26" s="289">
        <v>146</v>
      </c>
      <c r="I26" s="289">
        <v>12.166666666666666</v>
      </c>
      <c r="J26" s="290">
        <v>0.40555555555555556</v>
      </c>
      <c r="K26" s="289">
        <v>935</v>
      </c>
      <c r="Q26" s="283" t="s">
        <v>2</v>
      </c>
      <c r="R26" s="284" t="s">
        <v>124</v>
      </c>
      <c r="S26" s="284" t="s">
        <v>475</v>
      </c>
      <c r="T26" s="284">
        <v>37</v>
      </c>
      <c r="U26" s="284">
        <v>70</v>
      </c>
      <c r="V26" s="284">
        <v>2590</v>
      </c>
      <c r="W26" s="285">
        <v>505</v>
      </c>
      <c r="X26" s="286">
        <v>13.648648648648649</v>
      </c>
      <c r="Y26" s="287">
        <v>0.19498069498069498</v>
      </c>
      <c r="Z26" s="288">
        <v>11501</v>
      </c>
    </row>
    <row r="27" spans="1:26">
      <c r="A27" s="283" t="s">
        <v>2</v>
      </c>
      <c r="B27" s="283" t="s">
        <v>514</v>
      </c>
      <c r="C27" s="283" t="s">
        <v>515</v>
      </c>
      <c r="D27" s="283" t="s">
        <v>472</v>
      </c>
      <c r="E27" s="289">
        <v>539</v>
      </c>
      <c r="F27" s="289">
        <v>30</v>
      </c>
      <c r="G27" s="289">
        <v>16170</v>
      </c>
      <c r="H27" s="289">
        <v>7354</v>
      </c>
      <c r="I27" s="289">
        <v>13.643784786641929</v>
      </c>
      <c r="J27" s="290">
        <v>0.45479282622139766</v>
      </c>
      <c r="K27" s="289">
        <v>63739</v>
      </c>
      <c r="Q27" s="283" t="s">
        <v>2</v>
      </c>
      <c r="R27" s="284" t="s">
        <v>105</v>
      </c>
      <c r="S27" s="284" t="s">
        <v>470</v>
      </c>
      <c r="T27" s="284">
        <v>163</v>
      </c>
      <c r="U27" s="284">
        <v>70</v>
      </c>
      <c r="V27" s="284">
        <v>11410</v>
      </c>
      <c r="W27" s="285">
        <v>6426</v>
      </c>
      <c r="X27" s="286">
        <v>39.423312883435585</v>
      </c>
      <c r="Y27" s="287">
        <v>0.56319018404907972</v>
      </c>
      <c r="Z27" s="288">
        <v>40447</v>
      </c>
    </row>
    <row r="28" spans="1:26">
      <c r="A28" s="283" t="s">
        <v>2</v>
      </c>
      <c r="B28" s="283" t="s">
        <v>516</v>
      </c>
      <c r="C28" s="283" t="s">
        <v>517</v>
      </c>
      <c r="D28" s="283" t="s">
        <v>472</v>
      </c>
      <c r="E28" s="289">
        <v>19</v>
      </c>
      <c r="F28" s="289">
        <v>30</v>
      </c>
      <c r="G28" s="289">
        <v>570</v>
      </c>
      <c r="H28" s="289">
        <v>0</v>
      </c>
      <c r="I28" s="289">
        <v>0</v>
      </c>
      <c r="J28" s="290">
        <v>0</v>
      </c>
      <c r="K28" s="289">
        <v>539</v>
      </c>
      <c r="Q28" s="283" t="s">
        <v>2</v>
      </c>
      <c r="R28" s="284" t="s">
        <v>105</v>
      </c>
      <c r="S28" s="284" t="s">
        <v>472</v>
      </c>
      <c r="T28" s="284">
        <v>36</v>
      </c>
      <c r="U28" s="284">
        <v>30</v>
      </c>
      <c r="V28" s="284">
        <v>1080</v>
      </c>
      <c r="W28" s="285">
        <v>1202</v>
      </c>
      <c r="X28" s="286">
        <v>33.388888888888886</v>
      </c>
      <c r="Y28" s="287">
        <v>1.1129629629629629</v>
      </c>
      <c r="Z28" s="288">
        <v>4118</v>
      </c>
    </row>
    <row r="29" spans="1:26">
      <c r="A29" s="283" t="s">
        <v>2</v>
      </c>
      <c r="B29" s="283" t="s">
        <v>518</v>
      </c>
      <c r="C29" s="283" t="s">
        <v>519</v>
      </c>
      <c r="D29" s="283" t="s">
        <v>472</v>
      </c>
      <c r="E29" s="289">
        <v>28</v>
      </c>
      <c r="F29" s="289">
        <v>30</v>
      </c>
      <c r="G29" s="289">
        <v>840</v>
      </c>
      <c r="H29" s="289">
        <v>200</v>
      </c>
      <c r="I29" s="289">
        <v>7.1428571428571432</v>
      </c>
      <c r="J29" s="290">
        <v>0.23809523809523808</v>
      </c>
      <c r="K29" s="289">
        <v>567</v>
      </c>
      <c r="Q29" s="283" t="s">
        <v>2</v>
      </c>
      <c r="R29" s="284" t="s">
        <v>105</v>
      </c>
      <c r="S29" s="284" t="s">
        <v>475</v>
      </c>
      <c r="T29" s="284">
        <v>53</v>
      </c>
      <c r="U29" s="284">
        <v>70</v>
      </c>
      <c r="V29" s="284">
        <v>3710</v>
      </c>
      <c r="W29" s="285">
        <v>885</v>
      </c>
      <c r="X29" s="286">
        <v>16.69811320754717</v>
      </c>
      <c r="Y29" s="287">
        <v>0.23854447439353099</v>
      </c>
      <c r="Z29" s="288">
        <v>12066</v>
      </c>
    </row>
    <row r="30" spans="1:26">
      <c r="A30" s="283" t="s">
        <v>2</v>
      </c>
      <c r="B30" s="283" t="s">
        <v>520</v>
      </c>
      <c r="C30" s="283" t="s">
        <v>521</v>
      </c>
      <c r="D30" s="283" t="s">
        <v>472</v>
      </c>
      <c r="E30" s="289">
        <v>53</v>
      </c>
      <c r="F30" s="289">
        <v>30</v>
      </c>
      <c r="G30" s="289">
        <v>1590</v>
      </c>
      <c r="H30" s="289">
        <v>50</v>
      </c>
      <c r="I30" s="289">
        <v>0.94339622641509435</v>
      </c>
      <c r="J30" s="290">
        <v>3.1446540880503145E-2</v>
      </c>
      <c r="K30" s="289">
        <v>1037</v>
      </c>
      <c r="Q30" s="283" t="s">
        <v>2</v>
      </c>
      <c r="R30" s="284" t="s">
        <v>106</v>
      </c>
      <c r="S30" s="284" t="s">
        <v>470</v>
      </c>
      <c r="T30" s="284">
        <v>105</v>
      </c>
      <c r="U30" s="284">
        <v>70</v>
      </c>
      <c r="V30" s="284">
        <v>7350</v>
      </c>
      <c r="W30" s="285">
        <v>6710</v>
      </c>
      <c r="X30" s="286">
        <v>63.904761904761905</v>
      </c>
      <c r="Y30" s="287">
        <v>0.9129251700680272</v>
      </c>
      <c r="Z30" s="288">
        <v>31672</v>
      </c>
    </row>
    <row r="31" spans="1:26">
      <c r="A31" s="283" t="s">
        <v>2</v>
      </c>
      <c r="B31" s="283" t="s">
        <v>522</v>
      </c>
      <c r="C31" s="283" t="s">
        <v>523</v>
      </c>
      <c r="D31" s="283" t="s">
        <v>472</v>
      </c>
      <c r="E31" s="289">
        <v>8</v>
      </c>
      <c r="F31" s="289">
        <v>30</v>
      </c>
      <c r="G31" s="289">
        <v>240</v>
      </c>
      <c r="H31" s="289">
        <v>0</v>
      </c>
      <c r="I31" s="289">
        <v>0</v>
      </c>
      <c r="J31" s="290">
        <v>0</v>
      </c>
      <c r="K31" s="289">
        <v>55</v>
      </c>
      <c r="Q31" s="283" t="s">
        <v>2</v>
      </c>
      <c r="R31" s="284" t="s">
        <v>106</v>
      </c>
      <c r="S31" s="284" t="s">
        <v>472</v>
      </c>
      <c r="T31" s="284">
        <v>25</v>
      </c>
      <c r="U31" s="284">
        <v>30</v>
      </c>
      <c r="V31" s="284">
        <v>750</v>
      </c>
      <c r="W31" s="285">
        <v>101</v>
      </c>
      <c r="X31" s="286">
        <v>4.04</v>
      </c>
      <c r="Y31" s="287">
        <v>0.13466666666666666</v>
      </c>
      <c r="Z31" s="288">
        <v>1248</v>
      </c>
    </row>
    <row r="32" spans="1:26">
      <c r="A32" s="283" t="s">
        <v>2</v>
      </c>
      <c r="B32" s="283" t="s">
        <v>524</v>
      </c>
      <c r="C32" s="283" t="s">
        <v>525</v>
      </c>
      <c r="D32" s="283" t="s">
        <v>472</v>
      </c>
      <c r="E32" s="289">
        <v>55</v>
      </c>
      <c r="F32" s="289">
        <v>30</v>
      </c>
      <c r="G32" s="289">
        <v>1650</v>
      </c>
      <c r="H32" s="289">
        <v>577</v>
      </c>
      <c r="I32" s="289">
        <v>10.49090909090909</v>
      </c>
      <c r="J32" s="290">
        <v>0.34969696969696967</v>
      </c>
      <c r="K32" s="289">
        <v>1946</v>
      </c>
      <c r="Q32" s="283" t="s">
        <v>2</v>
      </c>
      <c r="R32" s="284" t="s">
        <v>106</v>
      </c>
      <c r="S32" s="284" t="s">
        <v>475</v>
      </c>
      <c r="T32" s="284">
        <v>84</v>
      </c>
      <c r="U32" s="284">
        <v>70</v>
      </c>
      <c r="V32" s="284">
        <v>5880</v>
      </c>
      <c r="W32" s="285">
        <v>2504</v>
      </c>
      <c r="X32" s="286">
        <v>29.80952380952381</v>
      </c>
      <c r="Y32" s="287">
        <v>0.42585034013605444</v>
      </c>
      <c r="Z32" s="288">
        <v>26767</v>
      </c>
    </row>
    <row r="33" spans="1:26">
      <c r="A33" s="283" t="s">
        <v>2</v>
      </c>
      <c r="B33" s="283" t="s">
        <v>526</v>
      </c>
      <c r="C33" s="283" t="s">
        <v>527</v>
      </c>
      <c r="D33" s="283" t="s">
        <v>472</v>
      </c>
      <c r="E33" s="289">
        <v>41</v>
      </c>
      <c r="F33" s="289">
        <v>30</v>
      </c>
      <c r="G33" s="289">
        <v>1230</v>
      </c>
      <c r="H33" s="289">
        <v>256</v>
      </c>
      <c r="I33" s="289">
        <v>6.2439024390243905</v>
      </c>
      <c r="J33" s="290">
        <v>0.20813008130081301</v>
      </c>
      <c r="K33" s="289">
        <v>2178</v>
      </c>
      <c r="Q33" s="283" t="s">
        <v>2</v>
      </c>
      <c r="R33" s="284" t="s">
        <v>107</v>
      </c>
      <c r="S33" s="284" t="s">
        <v>470</v>
      </c>
      <c r="T33" s="284">
        <v>459</v>
      </c>
      <c r="U33" s="284">
        <v>70</v>
      </c>
      <c r="V33" s="284">
        <v>32130</v>
      </c>
      <c r="W33" s="285">
        <v>15487</v>
      </c>
      <c r="X33" s="286">
        <v>33.74074074074074</v>
      </c>
      <c r="Y33" s="287">
        <v>0.482010582010582</v>
      </c>
      <c r="Z33" s="288">
        <v>95614</v>
      </c>
    </row>
    <row r="34" spans="1:26">
      <c r="A34" s="283" t="s">
        <v>2</v>
      </c>
      <c r="B34" s="283" t="s">
        <v>528</v>
      </c>
      <c r="C34" s="283" t="s">
        <v>25</v>
      </c>
      <c r="D34" s="283" t="s">
        <v>472</v>
      </c>
      <c r="E34" s="289">
        <v>162</v>
      </c>
      <c r="F34" s="289">
        <v>30</v>
      </c>
      <c r="G34" s="289">
        <v>4860</v>
      </c>
      <c r="H34" s="289">
        <v>496</v>
      </c>
      <c r="I34" s="289">
        <v>3.0617283950617282</v>
      </c>
      <c r="J34" s="290">
        <v>0.10205761316872428</v>
      </c>
      <c r="K34" s="289">
        <v>2633</v>
      </c>
      <c r="Q34" s="283" t="s">
        <v>2</v>
      </c>
      <c r="R34" s="284" t="s">
        <v>107</v>
      </c>
      <c r="S34" s="284" t="s">
        <v>472</v>
      </c>
      <c r="T34" s="284">
        <v>92</v>
      </c>
      <c r="U34" s="284">
        <v>30</v>
      </c>
      <c r="V34" s="284">
        <v>2760</v>
      </c>
      <c r="W34" s="285">
        <v>843</v>
      </c>
      <c r="X34" s="286">
        <v>9.1630434782608692</v>
      </c>
      <c r="Y34" s="287">
        <v>0.30543478260869567</v>
      </c>
      <c r="Z34" s="288">
        <v>5818</v>
      </c>
    </row>
    <row r="35" spans="1:26">
      <c r="A35" s="283" t="s">
        <v>2</v>
      </c>
      <c r="B35" s="283" t="s">
        <v>529</v>
      </c>
      <c r="C35" s="283" t="s">
        <v>530</v>
      </c>
      <c r="D35" s="283" t="s">
        <v>472</v>
      </c>
      <c r="E35" s="289">
        <v>23</v>
      </c>
      <c r="F35" s="289">
        <v>30</v>
      </c>
      <c r="G35" s="289">
        <v>690</v>
      </c>
      <c r="H35" s="289">
        <v>470</v>
      </c>
      <c r="I35" s="289">
        <v>20.434782608695652</v>
      </c>
      <c r="J35" s="290">
        <v>0.6811594202898551</v>
      </c>
      <c r="K35" s="289">
        <v>484</v>
      </c>
      <c r="Q35" s="283" t="s">
        <v>2</v>
      </c>
      <c r="R35" s="284" t="s">
        <v>107</v>
      </c>
      <c r="S35" s="284" t="s">
        <v>475</v>
      </c>
      <c r="T35" s="284">
        <v>27</v>
      </c>
      <c r="U35" s="284">
        <v>70</v>
      </c>
      <c r="V35" s="284">
        <v>1890</v>
      </c>
      <c r="W35" s="285">
        <v>1184</v>
      </c>
      <c r="X35" s="286">
        <v>43.851851851851855</v>
      </c>
      <c r="Y35" s="287">
        <v>0.62645502645502649</v>
      </c>
      <c r="Z35" s="288">
        <v>8437</v>
      </c>
    </row>
    <row r="36" spans="1:26">
      <c r="A36" s="283" t="s">
        <v>2</v>
      </c>
      <c r="B36" s="283" t="s">
        <v>531</v>
      </c>
      <c r="C36" s="283" t="s">
        <v>357</v>
      </c>
      <c r="D36" s="283" t="s">
        <v>472</v>
      </c>
      <c r="E36" s="289">
        <v>55</v>
      </c>
      <c r="F36" s="289">
        <v>30</v>
      </c>
      <c r="G36" s="289">
        <v>1650</v>
      </c>
      <c r="H36" s="289">
        <v>140</v>
      </c>
      <c r="I36" s="289">
        <v>2.5454545454545454</v>
      </c>
      <c r="J36" s="290">
        <v>8.4848484848484854E-2</v>
      </c>
      <c r="K36" s="289">
        <v>754</v>
      </c>
      <c r="Q36" s="283" t="s">
        <v>2</v>
      </c>
      <c r="R36" s="284" t="s">
        <v>108</v>
      </c>
      <c r="S36" s="284" t="s">
        <v>470</v>
      </c>
      <c r="T36" s="284">
        <v>134</v>
      </c>
      <c r="U36" s="284">
        <v>70</v>
      </c>
      <c r="V36" s="284">
        <v>9380</v>
      </c>
      <c r="W36" s="285">
        <v>6637</v>
      </c>
      <c r="X36" s="286">
        <v>49.529850746268657</v>
      </c>
      <c r="Y36" s="287">
        <v>0.70756929637526655</v>
      </c>
      <c r="Z36" s="288">
        <v>29078</v>
      </c>
    </row>
    <row r="37" spans="1:26">
      <c r="A37" s="283" t="s">
        <v>2</v>
      </c>
      <c r="B37" s="283" t="s">
        <v>532</v>
      </c>
      <c r="C37" s="283" t="s">
        <v>46</v>
      </c>
      <c r="D37" s="283" t="s">
        <v>475</v>
      </c>
      <c r="E37" s="289">
        <v>639</v>
      </c>
      <c r="F37" s="289">
        <v>70</v>
      </c>
      <c r="G37" s="289">
        <v>44730</v>
      </c>
      <c r="H37" s="289">
        <v>43459</v>
      </c>
      <c r="I37" s="289">
        <v>68.010954616588421</v>
      </c>
      <c r="J37" s="290">
        <v>0.97158506595126315</v>
      </c>
      <c r="K37" s="289">
        <v>246410</v>
      </c>
      <c r="Q37" s="283" t="s">
        <v>2</v>
      </c>
      <c r="R37" s="284" t="s">
        <v>108</v>
      </c>
      <c r="S37" s="284" t="s">
        <v>472</v>
      </c>
      <c r="T37" s="284">
        <v>33</v>
      </c>
      <c r="U37" s="284">
        <v>30</v>
      </c>
      <c r="V37" s="284">
        <v>990</v>
      </c>
      <c r="W37" s="285">
        <v>682</v>
      </c>
      <c r="X37" s="286">
        <v>20.666666666666668</v>
      </c>
      <c r="Y37" s="287">
        <v>0.68888888888888888</v>
      </c>
      <c r="Z37" s="288">
        <v>2678</v>
      </c>
    </row>
    <row r="38" spans="1:26">
      <c r="A38" s="283" t="s">
        <v>2</v>
      </c>
      <c r="B38" s="283" t="s">
        <v>533</v>
      </c>
      <c r="C38" s="283" t="s">
        <v>534</v>
      </c>
      <c r="D38" s="283" t="s">
        <v>475</v>
      </c>
      <c r="E38" s="289">
        <v>1141</v>
      </c>
      <c r="F38" s="289">
        <v>70</v>
      </c>
      <c r="G38" s="289">
        <v>79870</v>
      </c>
      <c r="H38" s="289">
        <v>41455</v>
      </c>
      <c r="I38" s="289">
        <v>36.332164767747592</v>
      </c>
      <c r="J38" s="290">
        <v>0.519030925253537</v>
      </c>
      <c r="K38" s="289">
        <v>366652</v>
      </c>
      <c r="Q38" s="283" t="s">
        <v>2</v>
      </c>
      <c r="R38" s="284" t="s">
        <v>108</v>
      </c>
      <c r="S38" s="284" t="s">
        <v>475</v>
      </c>
      <c r="T38" s="284">
        <v>65</v>
      </c>
      <c r="U38" s="284">
        <v>70</v>
      </c>
      <c r="V38" s="284">
        <v>4550</v>
      </c>
      <c r="W38" s="285">
        <v>3111</v>
      </c>
      <c r="X38" s="286">
        <v>47.861538461538458</v>
      </c>
      <c r="Y38" s="287">
        <v>0.68373626373626373</v>
      </c>
      <c r="Z38" s="288">
        <v>24247</v>
      </c>
    </row>
    <row r="39" spans="1:26">
      <c r="A39" s="291" t="s">
        <v>535</v>
      </c>
      <c r="B39" s="291"/>
      <c r="C39" s="291"/>
      <c r="D39" s="291"/>
      <c r="E39" s="292">
        <v>9770</v>
      </c>
      <c r="F39" s="292"/>
      <c r="G39" s="292">
        <v>633220</v>
      </c>
      <c r="H39" s="292">
        <v>343495</v>
      </c>
      <c r="I39" s="292">
        <v>35.158137154554758</v>
      </c>
      <c r="J39" s="293">
        <v>0.54245759767537349</v>
      </c>
      <c r="K39" s="292">
        <v>2204548</v>
      </c>
      <c r="Q39" s="283" t="s">
        <v>2</v>
      </c>
      <c r="R39" s="284" t="s">
        <v>109</v>
      </c>
      <c r="S39" s="284" t="s">
        <v>470</v>
      </c>
      <c r="T39" s="284">
        <v>214</v>
      </c>
      <c r="U39" s="284">
        <v>70</v>
      </c>
      <c r="V39" s="284">
        <v>14980</v>
      </c>
      <c r="W39" s="285">
        <v>6675</v>
      </c>
      <c r="X39" s="286">
        <v>31.191588785046729</v>
      </c>
      <c r="Y39" s="287">
        <v>0.44559412550066757</v>
      </c>
      <c r="Z39" s="288">
        <v>49467</v>
      </c>
    </row>
    <row r="40" spans="1:26">
      <c r="Q40" s="283" t="s">
        <v>2</v>
      </c>
      <c r="R40" s="284" t="s">
        <v>109</v>
      </c>
      <c r="S40" s="284" t="s">
        <v>472</v>
      </c>
      <c r="T40" s="284">
        <v>43</v>
      </c>
      <c r="U40" s="284">
        <v>30</v>
      </c>
      <c r="V40" s="284">
        <v>1290</v>
      </c>
      <c r="W40" s="285">
        <v>243</v>
      </c>
      <c r="X40" s="286">
        <v>5.6511627906976747</v>
      </c>
      <c r="Y40" s="287">
        <v>0.1883720930232558</v>
      </c>
      <c r="Z40" s="288">
        <v>2111</v>
      </c>
    </row>
    <row r="41" spans="1:26">
      <c r="Q41" s="283" t="s">
        <v>2</v>
      </c>
      <c r="R41" s="284" t="s">
        <v>109</v>
      </c>
      <c r="S41" s="284" t="s">
        <v>475</v>
      </c>
      <c r="T41" s="284">
        <v>77</v>
      </c>
      <c r="U41" s="284">
        <v>70</v>
      </c>
      <c r="V41" s="284">
        <v>5390</v>
      </c>
      <c r="W41" s="285">
        <v>3898</v>
      </c>
      <c r="X41" s="286">
        <v>50.623376623376622</v>
      </c>
      <c r="Y41" s="287">
        <v>0.72319109461966602</v>
      </c>
      <c r="Z41" s="288">
        <v>23293</v>
      </c>
    </row>
    <row r="42" spans="1:26">
      <c r="Q42" s="283" t="s">
        <v>2</v>
      </c>
      <c r="R42" s="284" t="s">
        <v>110</v>
      </c>
      <c r="S42" s="284" t="s">
        <v>470</v>
      </c>
      <c r="T42" s="284">
        <v>83</v>
      </c>
      <c r="U42" s="284">
        <v>70</v>
      </c>
      <c r="V42" s="284">
        <v>5810</v>
      </c>
      <c r="W42" s="285">
        <v>3308</v>
      </c>
      <c r="X42" s="286">
        <v>39.855421686746986</v>
      </c>
      <c r="Y42" s="287">
        <v>0.5693631669535284</v>
      </c>
      <c r="Z42" s="288">
        <v>20747</v>
      </c>
    </row>
    <row r="43" spans="1:26">
      <c r="Q43" s="283" t="s">
        <v>2</v>
      </c>
      <c r="R43" s="284" t="s">
        <v>110</v>
      </c>
      <c r="S43" s="284" t="s">
        <v>472</v>
      </c>
      <c r="T43" s="284">
        <v>9</v>
      </c>
      <c r="U43" s="284">
        <v>30</v>
      </c>
      <c r="V43" s="284">
        <v>270</v>
      </c>
      <c r="W43" s="285">
        <v>27</v>
      </c>
      <c r="X43" s="286">
        <v>3</v>
      </c>
      <c r="Y43" s="287">
        <v>0.1</v>
      </c>
      <c r="Z43" s="288">
        <v>200</v>
      </c>
    </row>
    <row r="44" spans="1:26">
      <c r="Q44" s="283" t="s">
        <v>2</v>
      </c>
      <c r="R44" s="284" t="s">
        <v>110</v>
      </c>
      <c r="S44" s="284" t="s">
        <v>475</v>
      </c>
      <c r="T44" s="284">
        <v>60</v>
      </c>
      <c r="U44" s="284">
        <v>70</v>
      </c>
      <c r="V44" s="284">
        <v>4200</v>
      </c>
      <c r="W44" s="285">
        <v>4982</v>
      </c>
      <c r="X44" s="286">
        <v>83.033333333333331</v>
      </c>
      <c r="Y44" s="287">
        <v>1.1861904761904762</v>
      </c>
      <c r="Z44" s="288">
        <v>24186</v>
      </c>
    </row>
    <row r="45" spans="1:26">
      <c r="Q45" s="283" t="s">
        <v>2</v>
      </c>
      <c r="R45" s="284" t="s">
        <v>112</v>
      </c>
      <c r="S45" s="284" t="s">
        <v>470</v>
      </c>
      <c r="T45" s="284">
        <v>206</v>
      </c>
      <c r="U45" s="284">
        <v>70</v>
      </c>
      <c r="V45" s="284">
        <v>14420</v>
      </c>
      <c r="W45" s="285">
        <v>7779</v>
      </c>
      <c r="X45" s="286">
        <v>37.762135922330096</v>
      </c>
      <c r="Y45" s="287">
        <v>0.5394590846047157</v>
      </c>
      <c r="Z45" s="288">
        <v>49083</v>
      </c>
    </row>
    <row r="46" spans="1:26">
      <c r="Q46" s="283" t="s">
        <v>2</v>
      </c>
      <c r="R46" s="284" t="s">
        <v>112</v>
      </c>
      <c r="S46" s="284" t="s">
        <v>472</v>
      </c>
      <c r="T46" s="284">
        <v>41</v>
      </c>
      <c r="U46" s="284">
        <v>30</v>
      </c>
      <c r="V46" s="284">
        <v>1230</v>
      </c>
      <c r="W46" s="285">
        <v>294</v>
      </c>
      <c r="X46" s="286">
        <v>7.1707317073170733</v>
      </c>
      <c r="Y46" s="287">
        <v>0.23902439024390243</v>
      </c>
      <c r="Z46" s="288">
        <v>4281</v>
      </c>
    </row>
    <row r="47" spans="1:26">
      <c r="Q47" s="283" t="s">
        <v>2</v>
      </c>
      <c r="R47" s="284" t="s">
        <v>112</v>
      </c>
      <c r="S47" s="284" t="s">
        <v>475</v>
      </c>
      <c r="T47" s="284">
        <v>61</v>
      </c>
      <c r="U47" s="284">
        <v>70</v>
      </c>
      <c r="V47" s="284">
        <v>4270</v>
      </c>
      <c r="W47" s="285">
        <v>2197</v>
      </c>
      <c r="X47" s="286">
        <v>36.016393442622949</v>
      </c>
      <c r="Y47" s="287">
        <v>0.51451990632318501</v>
      </c>
      <c r="Z47" s="288">
        <v>19264</v>
      </c>
    </row>
    <row r="48" spans="1:26">
      <c r="Q48" s="283" t="s">
        <v>2</v>
      </c>
      <c r="R48" s="284" t="s">
        <v>113</v>
      </c>
      <c r="S48" s="284" t="s">
        <v>470</v>
      </c>
      <c r="T48" s="284">
        <v>100</v>
      </c>
      <c r="U48" s="284">
        <v>70</v>
      </c>
      <c r="V48" s="284">
        <v>7000</v>
      </c>
      <c r="W48" s="285">
        <v>4127</v>
      </c>
      <c r="X48" s="286">
        <v>41.27</v>
      </c>
      <c r="Y48" s="287">
        <v>0.58957142857142852</v>
      </c>
      <c r="Z48" s="288">
        <v>27914</v>
      </c>
    </row>
    <row r="49" spans="17:26">
      <c r="Q49" s="283" t="s">
        <v>2</v>
      </c>
      <c r="R49" s="284" t="s">
        <v>113</v>
      </c>
      <c r="S49" s="284" t="s">
        <v>472</v>
      </c>
      <c r="T49" s="284">
        <v>20</v>
      </c>
      <c r="U49" s="284">
        <v>30</v>
      </c>
      <c r="V49" s="284">
        <v>600</v>
      </c>
      <c r="W49" s="285">
        <v>136</v>
      </c>
      <c r="X49" s="286">
        <v>6.8</v>
      </c>
      <c r="Y49" s="287">
        <v>0.22666666666666666</v>
      </c>
      <c r="Z49" s="288">
        <v>846</v>
      </c>
    </row>
    <row r="50" spans="17:26">
      <c r="Q50" s="283" t="s">
        <v>2</v>
      </c>
      <c r="R50" s="284" t="s">
        <v>113</v>
      </c>
      <c r="S50" s="284" t="s">
        <v>475</v>
      </c>
      <c r="T50" s="284">
        <v>80</v>
      </c>
      <c r="U50" s="284">
        <v>70</v>
      </c>
      <c r="V50" s="284">
        <v>5600</v>
      </c>
      <c r="W50" s="285">
        <v>5527</v>
      </c>
      <c r="X50" s="286">
        <v>69.087500000000006</v>
      </c>
      <c r="Y50" s="287">
        <v>0.98696428571428574</v>
      </c>
      <c r="Z50" s="288">
        <v>33915</v>
      </c>
    </row>
    <row r="51" spans="17:26">
      <c r="Q51" s="283" t="s">
        <v>2</v>
      </c>
      <c r="R51" s="284" t="s">
        <v>111</v>
      </c>
      <c r="S51" s="284" t="s">
        <v>470</v>
      </c>
      <c r="T51" s="284">
        <v>149</v>
      </c>
      <c r="U51" s="284">
        <v>70</v>
      </c>
      <c r="V51" s="284">
        <v>10430</v>
      </c>
      <c r="W51" s="285">
        <v>9141</v>
      </c>
      <c r="X51" s="286">
        <v>61.348993288590606</v>
      </c>
      <c r="Y51" s="287">
        <v>0.87641418983700858</v>
      </c>
      <c r="Z51" s="288">
        <v>41094</v>
      </c>
    </row>
    <row r="52" spans="17:26">
      <c r="Q52" s="283" t="s">
        <v>2</v>
      </c>
      <c r="R52" s="284" t="s">
        <v>111</v>
      </c>
      <c r="S52" s="284" t="s">
        <v>472</v>
      </c>
      <c r="T52" s="284">
        <v>18</v>
      </c>
      <c r="U52" s="284">
        <v>30</v>
      </c>
      <c r="V52" s="284">
        <v>540</v>
      </c>
      <c r="W52" s="285">
        <v>111</v>
      </c>
      <c r="X52" s="286">
        <v>6.166666666666667</v>
      </c>
      <c r="Y52" s="287">
        <v>0.20555555555555555</v>
      </c>
      <c r="Z52" s="288">
        <v>800</v>
      </c>
    </row>
    <row r="53" spans="17:26">
      <c r="Q53" s="283" t="s">
        <v>2</v>
      </c>
      <c r="R53" s="284" t="s">
        <v>111</v>
      </c>
      <c r="S53" s="284" t="s">
        <v>475</v>
      </c>
      <c r="T53" s="284">
        <v>67</v>
      </c>
      <c r="U53" s="284">
        <v>70</v>
      </c>
      <c r="V53" s="284">
        <v>4690</v>
      </c>
      <c r="W53" s="285">
        <v>2599</v>
      </c>
      <c r="X53" s="286">
        <v>38.791044776119406</v>
      </c>
      <c r="Y53" s="287">
        <v>0.55415778251599146</v>
      </c>
      <c r="Z53" s="288">
        <v>23134</v>
      </c>
    </row>
    <row r="54" spans="17:26">
      <c r="Q54" s="283" t="s">
        <v>2</v>
      </c>
      <c r="R54" s="284" t="s">
        <v>114</v>
      </c>
      <c r="S54" s="284" t="s">
        <v>470</v>
      </c>
      <c r="T54" s="284">
        <v>113</v>
      </c>
      <c r="U54" s="284">
        <v>70</v>
      </c>
      <c r="V54" s="284">
        <v>7910</v>
      </c>
      <c r="W54" s="285">
        <v>3727</v>
      </c>
      <c r="X54" s="286">
        <v>32.982300884955755</v>
      </c>
      <c r="Y54" s="287">
        <v>0.4711757269279393</v>
      </c>
      <c r="Z54" s="288">
        <v>22260</v>
      </c>
    </row>
    <row r="55" spans="17:26">
      <c r="Q55" s="283" t="s">
        <v>2</v>
      </c>
      <c r="R55" s="284" t="s">
        <v>114</v>
      </c>
      <c r="S55" s="284" t="s">
        <v>472</v>
      </c>
      <c r="T55" s="284">
        <v>14</v>
      </c>
      <c r="U55" s="284">
        <v>30</v>
      </c>
      <c r="V55" s="284">
        <v>420</v>
      </c>
      <c r="W55" s="285">
        <v>115</v>
      </c>
      <c r="X55" s="286">
        <v>8.2142857142857135</v>
      </c>
      <c r="Y55" s="287">
        <v>0.27380952380952384</v>
      </c>
      <c r="Z55" s="288">
        <v>1511</v>
      </c>
    </row>
    <row r="56" spans="17:26">
      <c r="Q56" s="283" t="s">
        <v>2</v>
      </c>
      <c r="R56" s="284" t="s">
        <v>114</v>
      </c>
      <c r="S56" s="284" t="s">
        <v>475</v>
      </c>
      <c r="T56" s="284">
        <v>26</v>
      </c>
      <c r="U56" s="284">
        <v>70</v>
      </c>
      <c r="V56" s="284">
        <v>1820</v>
      </c>
      <c r="W56" s="285">
        <v>687</v>
      </c>
      <c r="X56" s="286">
        <v>26.423076923076923</v>
      </c>
      <c r="Y56" s="287">
        <v>0.37747252747252746</v>
      </c>
      <c r="Z56" s="288">
        <v>4914</v>
      </c>
    </row>
    <row r="57" spans="17:26">
      <c r="Q57" s="283" t="s">
        <v>2</v>
      </c>
      <c r="R57" s="284" t="s">
        <v>115</v>
      </c>
      <c r="S57" s="284" t="s">
        <v>470</v>
      </c>
      <c r="T57" s="284">
        <v>127</v>
      </c>
      <c r="U57" s="284">
        <v>70</v>
      </c>
      <c r="V57" s="284">
        <v>8890</v>
      </c>
      <c r="W57" s="285">
        <v>4556</v>
      </c>
      <c r="X57" s="286">
        <v>35.874015748031496</v>
      </c>
      <c r="Y57" s="287">
        <v>0.51248593925759278</v>
      </c>
      <c r="Z57" s="288">
        <v>30491</v>
      </c>
    </row>
    <row r="58" spans="17:26">
      <c r="Q58" s="283" t="s">
        <v>2</v>
      </c>
      <c r="R58" s="284" t="s">
        <v>115</v>
      </c>
      <c r="S58" s="284" t="s">
        <v>472</v>
      </c>
      <c r="T58" s="284">
        <v>12</v>
      </c>
      <c r="U58" s="284">
        <v>30</v>
      </c>
      <c r="V58" s="284">
        <v>360</v>
      </c>
      <c r="W58" s="285">
        <v>119</v>
      </c>
      <c r="X58" s="286">
        <v>9.9166666666666661</v>
      </c>
      <c r="Y58" s="287">
        <v>0.33055555555555555</v>
      </c>
      <c r="Z58" s="288">
        <v>599</v>
      </c>
    </row>
    <row r="59" spans="17:26">
      <c r="Q59" s="283" t="s">
        <v>2</v>
      </c>
      <c r="R59" s="284" t="s">
        <v>115</v>
      </c>
      <c r="S59" s="284" t="s">
        <v>475</v>
      </c>
      <c r="T59" s="284">
        <v>45</v>
      </c>
      <c r="U59" s="284">
        <v>70</v>
      </c>
      <c r="V59" s="284">
        <v>3150</v>
      </c>
      <c r="W59" s="285">
        <v>1143</v>
      </c>
      <c r="X59" s="286">
        <v>25.4</v>
      </c>
      <c r="Y59" s="287">
        <v>0.36285714285714288</v>
      </c>
      <c r="Z59" s="288">
        <v>16015</v>
      </c>
    </row>
    <row r="60" spans="17:26">
      <c r="Q60" s="283" t="s">
        <v>2</v>
      </c>
      <c r="R60" s="284" t="s">
        <v>116</v>
      </c>
      <c r="S60" s="284" t="s">
        <v>470</v>
      </c>
      <c r="T60" s="284">
        <v>91</v>
      </c>
      <c r="U60" s="284">
        <v>70</v>
      </c>
      <c r="V60" s="284">
        <v>6370</v>
      </c>
      <c r="W60" s="285">
        <v>3845</v>
      </c>
      <c r="X60" s="286">
        <v>42.252747252747255</v>
      </c>
      <c r="Y60" s="287">
        <v>0.60361067503924648</v>
      </c>
      <c r="Z60" s="288">
        <v>20544</v>
      </c>
    </row>
    <row r="61" spans="17:26">
      <c r="Q61" s="283" t="s">
        <v>2</v>
      </c>
      <c r="R61" s="284" t="s">
        <v>116</v>
      </c>
      <c r="S61" s="284" t="s">
        <v>472</v>
      </c>
      <c r="T61" s="284">
        <v>15</v>
      </c>
      <c r="U61" s="284">
        <v>30</v>
      </c>
      <c r="V61" s="284">
        <v>450</v>
      </c>
      <c r="W61" s="285">
        <v>104</v>
      </c>
      <c r="X61" s="286">
        <v>6.9333333333333336</v>
      </c>
      <c r="Y61" s="287">
        <v>0.2311111111111111</v>
      </c>
      <c r="Z61" s="288">
        <v>601</v>
      </c>
    </row>
    <row r="62" spans="17:26">
      <c r="Q62" s="283" t="s">
        <v>2</v>
      </c>
      <c r="R62" s="284" t="s">
        <v>116</v>
      </c>
      <c r="S62" s="284" t="s">
        <v>475</v>
      </c>
      <c r="T62" s="284">
        <v>51</v>
      </c>
      <c r="U62" s="284">
        <v>70</v>
      </c>
      <c r="V62" s="284">
        <v>3570</v>
      </c>
      <c r="W62" s="285">
        <v>1841</v>
      </c>
      <c r="X62" s="286">
        <v>36.098039215686278</v>
      </c>
      <c r="Y62" s="287">
        <v>0.51568627450980398</v>
      </c>
      <c r="Z62" s="288">
        <v>15770</v>
      </c>
    </row>
    <row r="63" spans="17:26">
      <c r="Q63" s="283" t="s">
        <v>2</v>
      </c>
      <c r="R63" s="284" t="s">
        <v>117</v>
      </c>
      <c r="S63" s="284" t="s">
        <v>470</v>
      </c>
      <c r="T63" s="284">
        <v>163</v>
      </c>
      <c r="U63" s="284">
        <v>70</v>
      </c>
      <c r="V63" s="284">
        <v>11410</v>
      </c>
      <c r="W63" s="285">
        <v>6592</v>
      </c>
      <c r="X63" s="286">
        <v>40.441717791411044</v>
      </c>
      <c r="Y63" s="287">
        <v>0.57773882559158629</v>
      </c>
      <c r="Z63" s="288">
        <v>42520</v>
      </c>
    </row>
    <row r="64" spans="17:26">
      <c r="Q64" s="283" t="s">
        <v>2</v>
      </c>
      <c r="R64" s="284" t="s">
        <v>117</v>
      </c>
      <c r="S64" s="284" t="s">
        <v>472</v>
      </c>
      <c r="T64" s="284">
        <v>14</v>
      </c>
      <c r="U64" s="284">
        <v>30</v>
      </c>
      <c r="V64" s="284">
        <v>420</v>
      </c>
      <c r="W64" s="285">
        <v>138</v>
      </c>
      <c r="X64" s="286">
        <v>9.8571428571428577</v>
      </c>
      <c r="Y64" s="287">
        <v>0.32857142857142857</v>
      </c>
      <c r="Z64" s="288">
        <v>1738</v>
      </c>
    </row>
    <row r="65" spans="17:26">
      <c r="Q65" s="283" t="s">
        <v>2</v>
      </c>
      <c r="R65" s="284" t="s">
        <v>117</v>
      </c>
      <c r="S65" s="284" t="s">
        <v>475</v>
      </c>
      <c r="T65" s="284">
        <v>58</v>
      </c>
      <c r="U65" s="284">
        <v>70</v>
      </c>
      <c r="V65" s="284">
        <v>4060</v>
      </c>
      <c r="W65" s="285">
        <v>2823</v>
      </c>
      <c r="X65" s="286">
        <v>48.672413793103445</v>
      </c>
      <c r="Y65" s="287">
        <v>0.69532019704433501</v>
      </c>
      <c r="Z65" s="288">
        <v>21798</v>
      </c>
    </row>
    <row r="66" spans="17:26">
      <c r="Q66" s="283" t="s">
        <v>2</v>
      </c>
      <c r="R66" s="284" t="s">
        <v>118</v>
      </c>
      <c r="S66" s="284" t="s">
        <v>470</v>
      </c>
      <c r="T66" s="284">
        <v>336</v>
      </c>
      <c r="U66" s="284">
        <v>70</v>
      </c>
      <c r="V66" s="284">
        <v>23520</v>
      </c>
      <c r="W66" s="285">
        <v>10568</v>
      </c>
      <c r="X66" s="286">
        <v>31.452380952380953</v>
      </c>
      <c r="Y66" s="287">
        <v>0.44931972789115648</v>
      </c>
      <c r="Z66" s="288">
        <v>72431</v>
      </c>
    </row>
    <row r="67" spans="17:26">
      <c r="Q67" s="283" t="s">
        <v>2</v>
      </c>
      <c r="R67" s="284" t="s">
        <v>118</v>
      </c>
      <c r="S67" s="284" t="s">
        <v>472</v>
      </c>
      <c r="T67" s="284">
        <v>64</v>
      </c>
      <c r="U67" s="284">
        <v>30</v>
      </c>
      <c r="V67" s="284">
        <v>1920</v>
      </c>
      <c r="W67" s="285">
        <v>434</v>
      </c>
      <c r="X67" s="286">
        <v>6.78125</v>
      </c>
      <c r="Y67" s="287">
        <v>0.22604166666666667</v>
      </c>
      <c r="Z67" s="288">
        <v>2621</v>
      </c>
    </row>
    <row r="68" spans="17:26">
      <c r="Q68" s="283" t="s">
        <v>2</v>
      </c>
      <c r="R68" s="284" t="s">
        <v>118</v>
      </c>
      <c r="S68" s="284" t="s">
        <v>475</v>
      </c>
      <c r="T68" s="284">
        <v>103</v>
      </c>
      <c r="U68" s="284">
        <v>70</v>
      </c>
      <c r="V68" s="284">
        <v>7210</v>
      </c>
      <c r="W68" s="285">
        <v>4332</v>
      </c>
      <c r="X68" s="286">
        <v>42.058252427184463</v>
      </c>
      <c r="Y68" s="287">
        <v>0.60083217753120666</v>
      </c>
      <c r="Z68" s="288">
        <v>33872</v>
      </c>
    </row>
    <row r="69" spans="17:26">
      <c r="Q69" s="283" t="s">
        <v>2</v>
      </c>
      <c r="R69" s="284" t="s">
        <v>119</v>
      </c>
      <c r="S69" s="284" t="s">
        <v>470</v>
      </c>
      <c r="T69" s="284">
        <v>137</v>
      </c>
      <c r="U69" s="284">
        <v>70</v>
      </c>
      <c r="V69" s="284">
        <v>9590</v>
      </c>
      <c r="W69" s="285">
        <v>7572</v>
      </c>
      <c r="X69" s="286">
        <v>55.270072992700733</v>
      </c>
      <c r="Y69" s="287">
        <v>0.78957247132429609</v>
      </c>
      <c r="Z69" s="288">
        <v>33270</v>
      </c>
    </row>
    <row r="70" spans="17:26">
      <c r="Q70" s="283" t="s">
        <v>2</v>
      </c>
      <c r="R70" s="284" t="s">
        <v>119</v>
      </c>
      <c r="S70" s="284" t="s">
        <v>472</v>
      </c>
      <c r="T70" s="284">
        <v>20</v>
      </c>
      <c r="U70" s="284">
        <v>30</v>
      </c>
      <c r="V70" s="284">
        <v>600</v>
      </c>
      <c r="W70" s="285">
        <v>90</v>
      </c>
      <c r="X70" s="286">
        <v>4.5</v>
      </c>
      <c r="Y70" s="287">
        <v>0.15</v>
      </c>
      <c r="Z70" s="288">
        <v>946</v>
      </c>
    </row>
    <row r="71" spans="17:26">
      <c r="Q71" s="283" t="s">
        <v>2</v>
      </c>
      <c r="R71" s="284" t="s">
        <v>119</v>
      </c>
      <c r="S71" s="284" t="s">
        <v>475</v>
      </c>
      <c r="T71" s="284">
        <v>67</v>
      </c>
      <c r="U71" s="284">
        <v>70</v>
      </c>
      <c r="V71" s="284">
        <v>4690</v>
      </c>
      <c r="W71" s="285">
        <v>2773</v>
      </c>
      <c r="X71" s="286">
        <v>41.388059701492537</v>
      </c>
      <c r="Y71" s="287">
        <v>0.59125799573560767</v>
      </c>
      <c r="Z71" s="288">
        <v>21517</v>
      </c>
    </row>
    <row r="72" spans="17:26">
      <c r="Q72" s="283" t="s">
        <v>2</v>
      </c>
      <c r="R72" s="284" t="s">
        <v>125</v>
      </c>
      <c r="S72" s="284" t="s">
        <v>470</v>
      </c>
      <c r="T72" s="284">
        <v>124</v>
      </c>
      <c r="U72" s="284">
        <v>70</v>
      </c>
      <c r="V72" s="284">
        <v>8680</v>
      </c>
      <c r="W72" s="285">
        <v>4102</v>
      </c>
      <c r="X72" s="286">
        <v>33.08064516129032</v>
      </c>
      <c r="Y72" s="287">
        <v>0.47258064516129034</v>
      </c>
      <c r="Z72" s="288">
        <v>28138</v>
      </c>
    </row>
    <row r="73" spans="17:26">
      <c r="Q73" s="283" t="s">
        <v>2</v>
      </c>
      <c r="R73" s="284" t="s">
        <v>125</v>
      </c>
      <c r="S73" s="284" t="s">
        <v>472</v>
      </c>
      <c r="T73" s="284">
        <v>20</v>
      </c>
      <c r="U73" s="284">
        <v>30</v>
      </c>
      <c r="V73" s="284">
        <v>600</v>
      </c>
      <c r="W73" s="285">
        <v>455</v>
      </c>
      <c r="X73" s="286">
        <v>22.75</v>
      </c>
      <c r="Y73" s="287">
        <v>0.7583333333333333</v>
      </c>
      <c r="Z73" s="288">
        <v>3506</v>
      </c>
    </row>
    <row r="74" spans="17:26">
      <c r="Q74" s="283" t="s">
        <v>2</v>
      </c>
      <c r="R74" s="284" t="s">
        <v>125</v>
      </c>
      <c r="S74" s="284" t="s">
        <v>475</v>
      </c>
      <c r="T74" s="284">
        <v>14</v>
      </c>
      <c r="U74" s="284">
        <v>70</v>
      </c>
      <c r="V74" s="284">
        <v>980</v>
      </c>
      <c r="W74" s="285">
        <v>731</v>
      </c>
      <c r="X74" s="286">
        <v>52.214285714285715</v>
      </c>
      <c r="Y74" s="287">
        <v>0.74591836734693873</v>
      </c>
      <c r="Z74" s="288">
        <v>4419</v>
      </c>
    </row>
    <row r="75" spans="17:26">
      <c r="Q75" s="283" t="s">
        <v>2</v>
      </c>
      <c r="R75" s="284" t="s">
        <v>120</v>
      </c>
      <c r="S75" s="284" t="s">
        <v>470</v>
      </c>
      <c r="T75" s="284">
        <v>207</v>
      </c>
      <c r="U75" s="284">
        <v>70</v>
      </c>
      <c r="V75" s="284">
        <v>14490</v>
      </c>
      <c r="W75" s="285">
        <v>8685</v>
      </c>
      <c r="X75" s="286">
        <v>41.956521739130437</v>
      </c>
      <c r="Y75" s="287">
        <v>0.59937888198757761</v>
      </c>
      <c r="Z75" s="288">
        <v>43320</v>
      </c>
    </row>
    <row r="76" spans="17:26">
      <c r="Q76" s="283" t="s">
        <v>2</v>
      </c>
      <c r="R76" s="284" t="s">
        <v>120</v>
      </c>
      <c r="S76" s="284" t="s">
        <v>472</v>
      </c>
      <c r="T76" s="284">
        <v>41</v>
      </c>
      <c r="U76" s="284">
        <v>30</v>
      </c>
      <c r="V76" s="284">
        <v>1230</v>
      </c>
      <c r="W76" s="285">
        <v>819</v>
      </c>
      <c r="X76" s="286">
        <v>19.975609756097562</v>
      </c>
      <c r="Y76" s="287">
        <v>0.6658536585365854</v>
      </c>
      <c r="Z76" s="288">
        <v>4943</v>
      </c>
    </row>
    <row r="77" spans="17:26">
      <c r="Q77" s="283" t="s">
        <v>2</v>
      </c>
      <c r="R77" s="284" t="s">
        <v>120</v>
      </c>
      <c r="S77" s="284" t="s">
        <v>475</v>
      </c>
      <c r="T77" s="284">
        <v>43</v>
      </c>
      <c r="U77" s="284">
        <v>70</v>
      </c>
      <c r="V77" s="284">
        <v>3010</v>
      </c>
      <c r="W77" s="285">
        <v>1821</v>
      </c>
      <c r="X77" s="286">
        <v>42.348837209302324</v>
      </c>
      <c r="Y77" s="287">
        <v>0.60498338870431889</v>
      </c>
      <c r="Z77" s="288">
        <v>16023</v>
      </c>
    </row>
    <row r="78" spans="17:26">
      <c r="Q78" s="283" t="s">
        <v>2</v>
      </c>
      <c r="R78" s="284" t="s">
        <v>121</v>
      </c>
      <c r="S78" s="284" t="s">
        <v>470</v>
      </c>
      <c r="T78" s="284">
        <v>204</v>
      </c>
      <c r="U78" s="284">
        <v>70</v>
      </c>
      <c r="V78" s="284">
        <v>14280</v>
      </c>
      <c r="W78" s="285">
        <v>9197</v>
      </c>
      <c r="X78" s="286">
        <v>45.083333333333336</v>
      </c>
      <c r="Y78" s="287">
        <v>0.64404761904761909</v>
      </c>
      <c r="Z78" s="288">
        <v>50052</v>
      </c>
    </row>
    <row r="79" spans="17:26">
      <c r="Q79" s="283" t="s">
        <v>2</v>
      </c>
      <c r="R79" s="284" t="s">
        <v>121</v>
      </c>
      <c r="S79" s="284" t="s">
        <v>472</v>
      </c>
      <c r="T79" s="284">
        <v>36</v>
      </c>
      <c r="U79" s="284">
        <v>30</v>
      </c>
      <c r="V79" s="284">
        <v>1080</v>
      </c>
      <c r="W79" s="285">
        <v>473</v>
      </c>
      <c r="X79" s="286">
        <v>13.138888888888889</v>
      </c>
      <c r="Y79" s="287">
        <v>0.43796296296296294</v>
      </c>
      <c r="Z79" s="288">
        <v>4132</v>
      </c>
    </row>
    <row r="80" spans="17:26">
      <c r="Q80" s="283" t="s">
        <v>2</v>
      </c>
      <c r="R80" s="284" t="s">
        <v>121</v>
      </c>
      <c r="S80" s="284" t="s">
        <v>475</v>
      </c>
      <c r="T80" s="284">
        <v>68</v>
      </c>
      <c r="U80" s="284">
        <v>70</v>
      </c>
      <c r="V80" s="284">
        <v>4760</v>
      </c>
      <c r="W80" s="285">
        <v>1521</v>
      </c>
      <c r="X80" s="286">
        <v>22.367647058823529</v>
      </c>
      <c r="Y80" s="287">
        <v>0.3195378151260504</v>
      </c>
      <c r="Z80" s="288">
        <v>17605</v>
      </c>
    </row>
    <row r="81" spans="17:26">
      <c r="Q81" s="283" t="s">
        <v>2</v>
      </c>
      <c r="R81" s="284" t="s">
        <v>122</v>
      </c>
      <c r="S81" s="284" t="s">
        <v>470</v>
      </c>
      <c r="T81" s="284">
        <v>292</v>
      </c>
      <c r="U81" s="284">
        <v>70</v>
      </c>
      <c r="V81" s="284">
        <v>20440</v>
      </c>
      <c r="W81" s="285">
        <v>9208</v>
      </c>
      <c r="X81" s="286">
        <v>31.534246575342465</v>
      </c>
      <c r="Y81" s="287">
        <v>0.45048923679060665</v>
      </c>
      <c r="Z81" s="288">
        <v>55513</v>
      </c>
    </row>
    <row r="82" spans="17:26">
      <c r="Q82" s="283" t="s">
        <v>2</v>
      </c>
      <c r="R82" s="284" t="s">
        <v>122</v>
      </c>
      <c r="S82" s="284" t="s">
        <v>472</v>
      </c>
      <c r="T82" s="284">
        <v>53</v>
      </c>
      <c r="U82" s="284">
        <v>30</v>
      </c>
      <c r="V82" s="284">
        <v>1590</v>
      </c>
      <c r="W82" s="285">
        <v>395</v>
      </c>
      <c r="X82" s="286">
        <v>7.4528301886792452</v>
      </c>
      <c r="Y82" s="287">
        <v>0.24842767295597484</v>
      </c>
      <c r="Z82" s="288">
        <v>5386</v>
      </c>
    </row>
    <row r="83" spans="17:26">
      <c r="Q83" s="283" t="s">
        <v>2</v>
      </c>
      <c r="R83" s="284" t="s">
        <v>122</v>
      </c>
      <c r="S83" s="284" t="s">
        <v>475</v>
      </c>
      <c r="T83" s="284">
        <v>23</v>
      </c>
      <c r="U83" s="284">
        <v>70</v>
      </c>
      <c r="V83" s="284">
        <v>1610</v>
      </c>
      <c r="W83" s="285">
        <v>1746</v>
      </c>
      <c r="X83" s="286">
        <v>75.913043478260875</v>
      </c>
      <c r="Y83" s="287">
        <v>1.0844720496894409</v>
      </c>
      <c r="Z83" s="288">
        <v>8519</v>
      </c>
    </row>
    <row r="84" spans="17:26">
      <c r="Q84" s="283" t="s">
        <v>2</v>
      </c>
      <c r="R84" s="284" t="s">
        <v>123</v>
      </c>
      <c r="S84" s="284" t="s">
        <v>470</v>
      </c>
      <c r="T84" s="284">
        <v>198</v>
      </c>
      <c r="U84" s="284">
        <v>70</v>
      </c>
      <c r="V84" s="284">
        <v>13860</v>
      </c>
      <c r="W84" s="285">
        <v>7655</v>
      </c>
      <c r="X84" s="286">
        <v>38.661616161616159</v>
      </c>
      <c r="Y84" s="287">
        <v>0.5523088023088023</v>
      </c>
      <c r="Z84" s="288">
        <v>44090</v>
      </c>
    </row>
    <row r="85" spans="17:26">
      <c r="Q85" s="283" t="s">
        <v>2</v>
      </c>
      <c r="R85" s="284" t="s">
        <v>123</v>
      </c>
      <c r="S85" s="284" t="s">
        <v>472</v>
      </c>
      <c r="T85" s="284">
        <v>23</v>
      </c>
      <c r="U85" s="284">
        <v>30</v>
      </c>
      <c r="V85" s="284">
        <v>690</v>
      </c>
      <c r="W85" s="285">
        <v>214</v>
      </c>
      <c r="X85" s="286">
        <v>9.304347826086957</v>
      </c>
      <c r="Y85" s="287">
        <v>0.31014492753623191</v>
      </c>
      <c r="Z85" s="288">
        <v>2013</v>
      </c>
    </row>
    <row r="86" spans="17:26">
      <c r="Q86" s="283" t="s">
        <v>2</v>
      </c>
      <c r="R86" s="284" t="s">
        <v>123</v>
      </c>
      <c r="S86" s="284" t="s">
        <v>475</v>
      </c>
      <c r="T86" s="284">
        <v>46</v>
      </c>
      <c r="U86" s="284">
        <v>70</v>
      </c>
      <c r="V86" s="284">
        <v>3220</v>
      </c>
      <c r="W86" s="285">
        <v>1780</v>
      </c>
      <c r="X86" s="286">
        <v>38.695652173913047</v>
      </c>
      <c r="Y86" s="287">
        <v>0.55279503105590067</v>
      </c>
      <c r="Z86" s="288">
        <v>13619</v>
      </c>
    </row>
    <row r="87" spans="17:26">
      <c r="Q87" s="283" t="s">
        <v>2</v>
      </c>
      <c r="R87" s="284" t="s">
        <v>103</v>
      </c>
      <c r="S87" s="284" t="s">
        <v>470</v>
      </c>
      <c r="T87" s="284">
        <v>138</v>
      </c>
      <c r="U87" s="284">
        <v>70</v>
      </c>
      <c r="V87" s="284">
        <v>9660</v>
      </c>
      <c r="W87" s="285">
        <v>7818</v>
      </c>
      <c r="X87" s="286">
        <v>56.652173913043477</v>
      </c>
      <c r="Y87" s="287">
        <v>0.80931677018633541</v>
      </c>
      <c r="Z87" s="288">
        <v>32790</v>
      </c>
    </row>
    <row r="88" spans="17:26">
      <c r="Q88" s="283" t="s">
        <v>2</v>
      </c>
      <c r="R88" s="284" t="s">
        <v>103</v>
      </c>
      <c r="S88" s="284" t="s">
        <v>472</v>
      </c>
      <c r="T88" s="284">
        <v>19</v>
      </c>
      <c r="U88" s="284">
        <v>30</v>
      </c>
      <c r="V88" s="284">
        <v>570</v>
      </c>
      <c r="W88" s="285">
        <v>183</v>
      </c>
      <c r="X88" s="286">
        <v>9.6315789473684212</v>
      </c>
      <c r="Y88" s="287">
        <v>0.32105263157894737</v>
      </c>
      <c r="Z88" s="288">
        <v>681</v>
      </c>
    </row>
    <row r="89" spans="17:26">
      <c r="Q89" s="283" t="s">
        <v>2</v>
      </c>
      <c r="R89" s="284" t="s">
        <v>103</v>
      </c>
      <c r="S89" s="284" t="s">
        <v>475</v>
      </c>
      <c r="T89" s="284">
        <v>79</v>
      </c>
      <c r="U89" s="284">
        <v>70</v>
      </c>
      <c r="V89" s="284">
        <v>5530</v>
      </c>
      <c r="W89" s="285">
        <v>5061</v>
      </c>
      <c r="X89" s="286">
        <v>64.063291139240505</v>
      </c>
      <c r="Y89" s="287">
        <v>0.91518987341772151</v>
      </c>
      <c r="Z89" s="288">
        <v>24245</v>
      </c>
    </row>
    <row r="90" spans="17:26">
      <c r="Q90" s="283" t="s">
        <v>2</v>
      </c>
      <c r="R90" s="284" t="s">
        <v>126</v>
      </c>
      <c r="S90" s="284" t="s">
        <v>470</v>
      </c>
      <c r="T90" s="284">
        <v>58</v>
      </c>
      <c r="U90" s="284">
        <v>70</v>
      </c>
      <c r="V90" s="284">
        <v>4060</v>
      </c>
      <c r="W90" s="285">
        <v>3263</v>
      </c>
      <c r="X90" s="286">
        <v>56.258620689655174</v>
      </c>
      <c r="Y90" s="287">
        <v>0.80369458128078819</v>
      </c>
      <c r="Z90" s="288">
        <v>16184</v>
      </c>
    </row>
    <row r="91" spans="17:26">
      <c r="Q91" s="283" t="s">
        <v>2</v>
      </c>
      <c r="R91" s="284" t="s">
        <v>126</v>
      </c>
      <c r="S91" s="284" t="s">
        <v>472</v>
      </c>
      <c r="T91" s="284">
        <v>11</v>
      </c>
      <c r="U91" s="284">
        <v>30</v>
      </c>
      <c r="V91" s="284">
        <v>330</v>
      </c>
      <c r="W91" s="285">
        <v>488</v>
      </c>
      <c r="X91" s="286">
        <v>44.363636363636367</v>
      </c>
      <c r="Y91" s="287">
        <v>1.4787878787878788</v>
      </c>
      <c r="Z91" s="288">
        <v>1277</v>
      </c>
    </row>
    <row r="92" spans="17:26">
      <c r="Q92" s="283" t="s">
        <v>2</v>
      </c>
      <c r="R92" s="284" t="s">
        <v>126</v>
      </c>
      <c r="S92" s="284" t="s">
        <v>475</v>
      </c>
      <c r="T92" s="284">
        <v>59</v>
      </c>
      <c r="U92" s="284">
        <v>70</v>
      </c>
      <c r="V92" s="284">
        <v>4130</v>
      </c>
      <c r="W92" s="285">
        <v>1671</v>
      </c>
      <c r="X92" s="286">
        <v>28.322033898305083</v>
      </c>
      <c r="Y92" s="287">
        <v>0.40460048426150119</v>
      </c>
      <c r="Z92" s="288">
        <v>17999</v>
      </c>
    </row>
    <row r="93" spans="17:26">
      <c r="Q93" s="291" t="s">
        <v>535</v>
      </c>
      <c r="R93" s="294"/>
      <c r="S93" s="294"/>
      <c r="T93" s="294">
        <v>9769</v>
      </c>
      <c r="U93" s="294"/>
      <c r="V93" s="294">
        <v>633150</v>
      </c>
      <c r="W93" s="295">
        <v>343495</v>
      </c>
      <c r="X93" s="296">
        <v>35.161736104002458</v>
      </c>
      <c r="Y93" s="297">
        <v>0.54251757087577979</v>
      </c>
      <c r="Z93" s="292">
        <v>2204548</v>
      </c>
    </row>
  </sheetData>
  <mergeCells count="2">
    <mergeCell ref="A1:K1"/>
    <mergeCell ref="Q1:Z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57"/>
  <sheetViews>
    <sheetView topLeftCell="A46" zoomScale="120" zoomScaleNormal="120" workbookViewId="0">
      <selection activeCell="H12" sqref="H12"/>
    </sheetView>
  </sheetViews>
  <sheetFormatPr defaultColWidth="12.42578125" defaultRowHeight="15.75"/>
  <cols>
    <col min="1" max="1" width="6" style="2" customWidth="1"/>
    <col min="2" max="2" width="39.42578125" style="2" customWidth="1"/>
    <col min="3" max="3" width="19.7109375" style="2" customWidth="1"/>
    <col min="4" max="4" width="20" style="2" customWidth="1"/>
    <col min="5" max="5" width="19.28515625" style="2" customWidth="1"/>
    <col min="6" max="6" width="18.28515625" style="2" customWidth="1"/>
    <col min="7" max="214" width="12.42578125" style="2" customWidth="1"/>
  </cols>
  <sheetData>
    <row r="1" spans="1:214" ht="21" customHeight="1">
      <c r="A1" s="1" t="s">
        <v>0</v>
      </c>
      <c r="B1" s="408" t="s">
        <v>1</v>
      </c>
      <c r="C1" s="408"/>
      <c r="D1" s="408"/>
      <c r="E1" s="408"/>
      <c r="F1" s="408"/>
    </row>
    <row r="2" spans="1:214" ht="24.75" customHeight="1">
      <c r="A2" s="1"/>
      <c r="B2" s="409" t="s">
        <v>2</v>
      </c>
      <c r="C2" s="409"/>
      <c r="D2" s="409"/>
      <c r="E2" s="409"/>
      <c r="F2" s="409"/>
    </row>
    <row r="3" spans="1:214" ht="24.75" customHeight="1">
      <c r="A3" s="1"/>
      <c r="B3" s="410" t="s">
        <v>3</v>
      </c>
      <c r="C3" s="410"/>
      <c r="D3" s="410"/>
      <c r="E3" s="410"/>
      <c r="F3" s="410"/>
    </row>
    <row r="4" spans="1:214" ht="22.5" customHeight="1">
      <c r="A4" s="3"/>
      <c r="B4" s="4" t="s">
        <v>4</v>
      </c>
      <c r="C4" s="5"/>
      <c r="D4" s="5"/>
      <c r="E4" s="5"/>
      <c r="F4" s="5"/>
    </row>
    <row r="5" spans="1:214" hidden="1">
      <c r="A5" s="6"/>
      <c r="B5" s="7"/>
      <c r="C5" s="8"/>
      <c r="D5" s="8"/>
    </row>
    <row r="6" spans="1:214" hidden="1">
      <c r="A6" s="6"/>
      <c r="C6" s="9"/>
      <c r="D6" s="9"/>
    </row>
    <row r="7" spans="1:214" ht="80.25" customHeight="1">
      <c r="A7" s="10" t="s">
        <v>5</v>
      </c>
      <c r="B7" s="10" t="s">
        <v>6</v>
      </c>
      <c r="C7" s="11" t="s">
        <v>7</v>
      </c>
      <c r="D7" s="11" t="s">
        <v>8</v>
      </c>
      <c r="E7" s="11" t="s">
        <v>9</v>
      </c>
      <c r="F7" s="11" t="s">
        <v>10</v>
      </c>
    </row>
    <row r="8" spans="1:214" ht="15">
      <c r="A8" s="12">
        <v>1</v>
      </c>
      <c r="B8" s="12" t="s">
        <v>11</v>
      </c>
      <c r="C8" s="12">
        <v>422188</v>
      </c>
      <c r="D8" s="12">
        <v>6671.99</v>
      </c>
      <c r="E8" s="12">
        <v>170151</v>
      </c>
      <c r="F8" s="12">
        <v>2410.58</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row>
    <row r="9" spans="1:214" ht="15">
      <c r="A9" s="12">
        <v>2</v>
      </c>
      <c r="B9" s="12" t="s">
        <v>12</v>
      </c>
      <c r="C9" s="12">
        <v>204203</v>
      </c>
      <c r="D9" s="12">
        <v>4155.82</v>
      </c>
      <c r="E9" s="12">
        <v>94482</v>
      </c>
      <c r="F9" s="12">
        <v>3275.85</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row>
    <row r="10" spans="1:214" ht="15">
      <c r="A10" s="12">
        <v>3</v>
      </c>
      <c r="B10" s="12" t="s">
        <v>13</v>
      </c>
      <c r="C10" s="12">
        <v>69590</v>
      </c>
      <c r="D10" s="12">
        <v>2104.14</v>
      </c>
      <c r="E10" s="12">
        <v>289319</v>
      </c>
      <c r="F10" s="12">
        <v>2743.42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row>
    <row r="11" spans="1:214" ht="15">
      <c r="A11" s="12">
        <v>4</v>
      </c>
      <c r="B11" s="12" t="s">
        <v>14</v>
      </c>
      <c r="C11" s="12">
        <v>91136</v>
      </c>
      <c r="D11" s="12">
        <v>1999.14</v>
      </c>
      <c r="E11" s="12">
        <v>1574</v>
      </c>
      <c r="F11" s="12">
        <v>319.95999999999998</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row>
    <row r="12" spans="1:214" ht="15">
      <c r="A12" s="12">
        <v>5</v>
      </c>
      <c r="B12" s="12" t="s">
        <v>15</v>
      </c>
      <c r="C12" s="12">
        <v>19823</v>
      </c>
      <c r="D12" s="12">
        <v>300.27999999999997</v>
      </c>
      <c r="E12" s="12">
        <v>1152</v>
      </c>
      <c r="F12" s="12">
        <v>142.37</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row>
    <row r="13" spans="1:214" ht="15">
      <c r="A13" s="12">
        <v>6</v>
      </c>
      <c r="B13" s="12" t="s">
        <v>16</v>
      </c>
      <c r="C13" s="12">
        <v>7114</v>
      </c>
      <c r="D13" s="12">
        <v>121.01</v>
      </c>
      <c r="E13" s="12">
        <v>1188</v>
      </c>
      <c r="F13" s="12">
        <v>21.45</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row>
    <row r="14" spans="1:214" ht="15">
      <c r="A14" s="12">
        <v>7</v>
      </c>
      <c r="B14" s="12" t="s">
        <v>17</v>
      </c>
      <c r="C14" s="12">
        <v>4431</v>
      </c>
      <c r="D14" s="12">
        <v>88.2</v>
      </c>
      <c r="E14" s="12">
        <v>2703</v>
      </c>
      <c r="F14" s="12">
        <v>16.73</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row>
    <row r="15" spans="1:214" ht="15">
      <c r="A15" s="12">
        <v>8</v>
      </c>
      <c r="B15" s="12" t="s">
        <v>18</v>
      </c>
      <c r="C15" s="12">
        <v>11180</v>
      </c>
      <c r="D15" s="12">
        <v>198.38</v>
      </c>
      <c r="E15" s="12">
        <v>276</v>
      </c>
      <c r="F15" s="12">
        <v>4.16</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row>
    <row r="16" spans="1:214" ht="15">
      <c r="A16" s="12">
        <v>9</v>
      </c>
      <c r="B16" s="12" t="s">
        <v>19</v>
      </c>
      <c r="C16" s="12">
        <v>18108</v>
      </c>
      <c r="D16" s="12">
        <v>261.25</v>
      </c>
      <c r="E16" s="12">
        <v>8249</v>
      </c>
      <c r="F16" s="12">
        <v>105.77</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row>
    <row r="17" spans="1:214" ht="15">
      <c r="A17" s="12">
        <v>10</v>
      </c>
      <c r="B17" s="12" t="s">
        <v>20</v>
      </c>
      <c r="C17" s="12">
        <v>11302</v>
      </c>
      <c r="D17" s="12">
        <v>210.46</v>
      </c>
      <c r="E17" s="12">
        <v>1843</v>
      </c>
      <c r="F17" s="12">
        <v>61.75</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row>
    <row r="18" spans="1:214" ht="15">
      <c r="A18" s="12">
        <v>11</v>
      </c>
      <c r="B18" s="12" t="s">
        <v>21</v>
      </c>
      <c r="C18" s="12">
        <v>3</v>
      </c>
      <c r="D18" s="12">
        <v>0.04</v>
      </c>
      <c r="E18" s="12">
        <v>0</v>
      </c>
      <c r="F18" s="12">
        <v>0</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row>
    <row r="19" spans="1:214" ht="15">
      <c r="A19" s="12">
        <v>12</v>
      </c>
      <c r="B19" s="12" t="s">
        <v>22</v>
      </c>
      <c r="C19" s="12">
        <v>2957</v>
      </c>
      <c r="D19" s="12">
        <v>43.93</v>
      </c>
      <c r="E19" s="12">
        <v>204</v>
      </c>
      <c r="F19" s="12">
        <v>3.18</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row>
    <row r="20" spans="1:214" ht="15">
      <c r="A20" s="12">
        <v>13</v>
      </c>
      <c r="B20" s="12" t="s">
        <v>23</v>
      </c>
      <c r="C20" s="12">
        <v>6046</v>
      </c>
      <c r="D20" s="12">
        <v>193.26</v>
      </c>
      <c r="E20" s="12">
        <v>1255</v>
      </c>
      <c r="F20" s="12">
        <v>30.71</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row>
    <row r="21" spans="1:214" ht="15">
      <c r="A21" s="12">
        <v>14</v>
      </c>
      <c r="B21" s="12" t="s">
        <v>24</v>
      </c>
      <c r="C21" s="12">
        <v>173795</v>
      </c>
      <c r="D21" s="12">
        <v>2244.52</v>
      </c>
      <c r="E21" s="12">
        <v>41084</v>
      </c>
      <c r="F21" s="12">
        <v>529.36</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row>
    <row r="22" spans="1:214" ht="15">
      <c r="A22" s="12">
        <v>15</v>
      </c>
      <c r="B22" s="12" t="s">
        <v>25</v>
      </c>
      <c r="C22" s="12">
        <v>1426</v>
      </c>
      <c r="D22" s="12">
        <v>21.38</v>
      </c>
      <c r="E22" s="12">
        <v>0</v>
      </c>
      <c r="F22" s="12">
        <v>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row>
    <row r="23" spans="1:214" ht="15">
      <c r="A23" s="12">
        <v>16</v>
      </c>
      <c r="B23" s="12" t="s">
        <v>26</v>
      </c>
      <c r="C23" s="12">
        <v>0</v>
      </c>
      <c r="D23" s="12">
        <v>0</v>
      </c>
      <c r="E23" s="12">
        <v>0</v>
      </c>
      <c r="F23" s="12">
        <v>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row>
    <row r="24" spans="1:214" ht="15">
      <c r="A24" s="12">
        <v>17</v>
      </c>
      <c r="B24" s="12" t="s">
        <v>27</v>
      </c>
      <c r="C24" s="12">
        <v>74</v>
      </c>
      <c r="D24" s="12">
        <v>1.61</v>
      </c>
      <c r="E24" s="12">
        <v>84</v>
      </c>
      <c r="F24" s="12">
        <v>1.48</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row>
    <row r="25" spans="1:214" ht="15">
      <c r="A25" s="12">
        <v>18</v>
      </c>
      <c r="B25" s="12" t="s">
        <v>28</v>
      </c>
      <c r="C25" s="12">
        <v>0</v>
      </c>
      <c r="D25" s="12">
        <v>0</v>
      </c>
      <c r="E25" s="12">
        <v>0</v>
      </c>
      <c r="F25" s="12">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row>
    <row r="26" spans="1:214" ht="15">
      <c r="A26" s="12">
        <v>19</v>
      </c>
      <c r="B26" s="12" t="s">
        <v>29</v>
      </c>
      <c r="C26" s="12">
        <v>2595</v>
      </c>
      <c r="D26" s="12">
        <v>120.66</v>
      </c>
      <c r="E26" s="12">
        <v>7845</v>
      </c>
      <c r="F26" s="12">
        <v>210.72</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row>
    <row r="27" spans="1:214" ht="15">
      <c r="A27" s="12">
        <v>20</v>
      </c>
      <c r="B27" s="12" t="s">
        <v>30</v>
      </c>
      <c r="C27" s="12">
        <v>0</v>
      </c>
      <c r="D27" s="12">
        <v>0</v>
      </c>
      <c r="E27" s="12">
        <v>0</v>
      </c>
      <c r="F27" s="12">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row>
    <row r="28" spans="1:214" ht="15">
      <c r="A28" s="12">
        <v>21</v>
      </c>
      <c r="B28" s="12" t="s">
        <v>31</v>
      </c>
      <c r="C28" s="12">
        <v>30</v>
      </c>
      <c r="D28" s="12">
        <v>3.89</v>
      </c>
      <c r="E28" s="12">
        <v>0</v>
      </c>
      <c r="F28" s="12">
        <v>0</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row>
    <row r="29" spans="1:214" ht="15">
      <c r="A29" s="12">
        <v>22</v>
      </c>
      <c r="B29" s="12" t="s">
        <v>32</v>
      </c>
      <c r="C29" s="12">
        <v>0</v>
      </c>
      <c r="D29" s="12">
        <v>0</v>
      </c>
      <c r="E29" s="12">
        <v>4</v>
      </c>
      <c r="F29" s="12">
        <v>0</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row>
    <row r="30" spans="1:214" ht="15">
      <c r="A30" s="12">
        <v>23</v>
      </c>
      <c r="B30" s="12" t="s">
        <v>33</v>
      </c>
      <c r="C30" s="12">
        <v>2716</v>
      </c>
      <c r="D30" s="12">
        <v>0</v>
      </c>
      <c r="E30" s="12">
        <v>511</v>
      </c>
      <c r="F30" s="12">
        <v>9.5399999999999991</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row>
    <row r="31" spans="1:214" ht="15">
      <c r="A31" s="12">
        <v>24</v>
      </c>
      <c r="B31" s="12" t="s">
        <v>34</v>
      </c>
      <c r="C31" s="12">
        <v>58</v>
      </c>
      <c r="D31" s="12">
        <v>17.59</v>
      </c>
      <c r="E31" s="12">
        <v>52</v>
      </c>
      <c r="F31" s="12">
        <v>1.26</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row>
    <row r="32" spans="1:214" ht="15">
      <c r="A32" s="12">
        <v>25</v>
      </c>
      <c r="B32" s="12" t="s">
        <v>35</v>
      </c>
      <c r="C32" s="12">
        <v>75</v>
      </c>
      <c r="D32" s="12">
        <v>1.94</v>
      </c>
      <c r="E32" s="12">
        <v>24</v>
      </c>
      <c r="F32" s="12">
        <v>0.8</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row>
    <row r="33" spans="1:214" ht="15">
      <c r="A33" s="12">
        <v>26</v>
      </c>
      <c r="B33" s="12" t="s">
        <v>36</v>
      </c>
      <c r="C33" s="12">
        <v>0</v>
      </c>
      <c r="D33" s="12">
        <v>0</v>
      </c>
      <c r="E33" s="12">
        <v>0</v>
      </c>
      <c r="F33" s="12">
        <v>0</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row>
    <row r="34" spans="1:214" ht="15">
      <c r="A34" s="12">
        <v>27</v>
      </c>
      <c r="B34" s="12" t="s">
        <v>37</v>
      </c>
      <c r="C34" s="12">
        <v>180159</v>
      </c>
      <c r="D34" s="12">
        <v>2671.88</v>
      </c>
      <c r="E34" s="12">
        <v>59723</v>
      </c>
      <c r="F34" s="12">
        <v>1247.67</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row>
    <row r="35" spans="1:214" ht="15">
      <c r="A35" s="12">
        <v>28</v>
      </c>
      <c r="B35" s="12" t="s">
        <v>38</v>
      </c>
      <c r="C35" s="12">
        <v>15182</v>
      </c>
      <c r="D35" s="12">
        <v>1037.8</v>
      </c>
      <c r="E35" s="12">
        <v>1722</v>
      </c>
      <c r="F35" s="12">
        <v>119.25</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row>
    <row r="36" spans="1:214" ht="15">
      <c r="A36" s="12">
        <v>29</v>
      </c>
      <c r="B36" s="12" t="s">
        <v>39</v>
      </c>
      <c r="C36" s="12">
        <v>20810</v>
      </c>
      <c r="D36" s="12">
        <v>1432.68</v>
      </c>
      <c r="E36" s="12">
        <v>19279</v>
      </c>
      <c r="F36" s="12">
        <v>570.62</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row>
    <row r="37" spans="1:214" ht="15">
      <c r="A37" s="12">
        <v>30</v>
      </c>
      <c r="B37" s="12" t="s">
        <v>40</v>
      </c>
      <c r="C37" s="12">
        <v>160</v>
      </c>
      <c r="D37" s="12">
        <v>8.06</v>
      </c>
      <c r="E37" s="12">
        <v>76</v>
      </c>
      <c r="F37" s="12">
        <v>5.46</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row>
    <row r="38" spans="1:214" ht="15">
      <c r="A38" s="12">
        <v>31</v>
      </c>
      <c r="B38" s="12" t="s">
        <v>41</v>
      </c>
      <c r="C38" s="12">
        <v>0</v>
      </c>
      <c r="D38" s="12">
        <v>0</v>
      </c>
      <c r="E38" s="12">
        <v>0</v>
      </c>
      <c r="F38" s="12">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row>
    <row r="39" spans="1:214" ht="15">
      <c r="A39" s="12">
        <v>32</v>
      </c>
      <c r="B39" s="12" t="s">
        <v>42</v>
      </c>
      <c r="C39" s="12">
        <v>1204</v>
      </c>
      <c r="D39" s="12">
        <v>174.4</v>
      </c>
      <c r="E39" s="12">
        <v>591</v>
      </c>
      <c r="F39" s="12">
        <v>90.67</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row>
    <row r="40" spans="1:214" ht="15">
      <c r="A40" s="12">
        <v>33</v>
      </c>
      <c r="B40" s="12" t="s">
        <v>43</v>
      </c>
      <c r="C40" s="12">
        <v>0</v>
      </c>
      <c r="D40" s="12">
        <v>0</v>
      </c>
      <c r="E40" s="12">
        <v>995</v>
      </c>
      <c r="F40" s="12">
        <v>29.05</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row>
    <row r="41" spans="1:214" ht="15">
      <c r="A41" s="12">
        <v>34</v>
      </c>
      <c r="B41" s="12" t="s">
        <v>44</v>
      </c>
      <c r="C41" s="12">
        <v>0</v>
      </c>
      <c r="D41" s="12">
        <v>0</v>
      </c>
      <c r="E41" s="12">
        <v>0</v>
      </c>
      <c r="F41" s="12">
        <v>0</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row>
    <row r="42" spans="1:214" ht="15">
      <c r="A42" s="12">
        <v>35</v>
      </c>
      <c r="B42" s="12" t="s">
        <v>45</v>
      </c>
      <c r="C42" s="12">
        <v>292111</v>
      </c>
      <c r="D42" s="12">
        <v>4289.92</v>
      </c>
      <c r="E42" s="12">
        <v>162592</v>
      </c>
      <c r="F42" s="12">
        <v>2392.21</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row>
    <row r="43" spans="1:214" ht="15">
      <c r="A43" s="12">
        <v>36</v>
      </c>
      <c r="B43" s="12" t="s">
        <v>46</v>
      </c>
      <c r="C43" s="12">
        <v>363834</v>
      </c>
      <c r="D43" s="12">
        <v>6765.51</v>
      </c>
      <c r="E43" s="12">
        <v>282523</v>
      </c>
      <c r="F43" s="12">
        <v>5205.22</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row>
    <row r="44" spans="1:214" ht="15">
      <c r="A44" s="12">
        <v>37</v>
      </c>
      <c r="B44" s="12" t="s">
        <v>47</v>
      </c>
      <c r="C44" s="12">
        <v>0</v>
      </c>
      <c r="D44" s="12">
        <v>0</v>
      </c>
      <c r="E44" s="12">
        <v>0</v>
      </c>
      <c r="F44" s="12">
        <v>0</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row>
    <row r="45" spans="1:214" ht="15">
      <c r="A45" s="12">
        <v>38</v>
      </c>
      <c r="B45" s="12" t="s">
        <v>48</v>
      </c>
      <c r="C45" s="12">
        <v>2426191</v>
      </c>
      <c r="D45" s="12">
        <v>15919.53</v>
      </c>
      <c r="E45" s="12">
        <v>1858343</v>
      </c>
      <c r="F45" s="12">
        <v>13053.77</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row>
    <row r="46" spans="1:214" ht="15">
      <c r="A46" s="12">
        <v>39</v>
      </c>
      <c r="B46" s="12" t="s">
        <v>49</v>
      </c>
      <c r="C46" s="12">
        <v>0</v>
      </c>
      <c r="D46" s="12">
        <v>0</v>
      </c>
      <c r="E46" s="12">
        <v>0</v>
      </c>
      <c r="F46" s="12">
        <v>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row>
    <row r="47" spans="1:214" ht="15">
      <c r="A47" s="12">
        <v>40</v>
      </c>
      <c r="B47" s="12" t="s">
        <v>50</v>
      </c>
      <c r="C47" s="12">
        <v>0</v>
      </c>
      <c r="D47" s="12">
        <v>0</v>
      </c>
      <c r="E47" s="12">
        <v>0</v>
      </c>
      <c r="F47" s="12">
        <v>0</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row>
    <row r="48" spans="1:214" ht="15">
      <c r="A48" s="12">
        <v>41</v>
      </c>
      <c r="B48" s="12" t="s">
        <v>51</v>
      </c>
      <c r="C48" s="12">
        <v>86</v>
      </c>
      <c r="D48" s="12">
        <v>1.6</v>
      </c>
      <c r="E48" s="12">
        <v>37</v>
      </c>
      <c r="F48" s="12">
        <v>0.96</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row>
    <row r="49" spans="1:214" ht="15">
      <c r="A49" s="12">
        <v>42</v>
      </c>
      <c r="B49" s="12" t="s">
        <v>52</v>
      </c>
      <c r="C49" s="12">
        <v>0</v>
      </c>
      <c r="D49" s="12">
        <v>0</v>
      </c>
      <c r="E49" s="12">
        <v>0</v>
      </c>
      <c r="F49" s="12">
        <v>0</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row>
    <row r="50" spans="1:214" ht="15">
      <c r="A50" s="12">
        <v>43</v>
      </c>
      <c r="B50" s="12" t="s">
        <v>53</v>
      </c>
      <c r="C50" s="12">
        <v>0</v>
      </c>
      <c r="D50" s="12">
        <v>0</v>
      </c>
      <c r="E50" s="12">
        <v>0</v>
      </c>
      <c r="F50" s="12">
        <v>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row>
    <row r="51" spans="1:214" ht="15">
      <c r="A51" s="12">
        <v>44</v>
      </c>
      <c r="B51" s="12" t="s">
        <v>54</v>
      </c>
      <c r="C51" s="12">
        <v>0</v>
      </c>
      <c r="D51" s="12">
        <v>0</v>
      </c>
      <c r="E51" s="12">
        <v>0</v>
      </c>
      <c r="F51" s="12">
        <v>0</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row>
    <row r="52" spans="1:214" ht="15">
      <c r="A52" s="12">
        <v>45</v>
      </c>
      <c r="B52" s="12" t="s">
        <v>55</v>
      </c>
      <c r="C52" s="12">
        <v>0</v>
      </c>
      <c r="D52" s="12">
        <v>0</v>
      </c>
      <c r="E52" s="12">
        <v>0</v>
      </c>
      <c r="F52" s="12">
        <v>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row>
    <row r="53" spans="1:214" ht="15">
      <c r="A53" s="12">
        <v>46</v>
      </c>
      <c r="B53" s="12" t="s">
        <v>56</v>
      </c>
      <c r="C53" s="12">
        <v>0</v>
      </c>
      <c r="D53" s="12">
        <v>0</v>
      </c>
      <c r="E53" s="12">
        <v>0</v>
      </c>
      <c r="F53" s="12">
        <v>0</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row>
    <row r="54" spans="1:214" ht="15">
      <c r="A54" s="12">
        <v>47</v>
      </c>
      <c r="B54" s="12" t="s">
        <v>57</v>
      </c>
      <c r="C54" s="12">
        <v>0</v>
      </c>
      <c r="D54" s="12">
        <v>0</v>
      </c>
      <c r="E54" s="12">
        <v>0</v>
      </c>
      <c r="F54" s="12">
        <v>0</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row>
    <row r="55" spans="1:214" ht="15">
      <c r="A55" s="12">
        <v>48</v>
      </c>
      <c r="B55" s="12" t="s">
        <v>58</v>
      </c>
      <c r="C55" s="12">
        <v>0</v>
      </c>
      <c r="D55" s="12">
        <v>0</v>
      </c>
      <c r="E55" s="12">
        <v>0</v>
      </c>
      <c r="F55" s="12">
        <v>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row>
    <row r="56" spans="1:214" ht="15">
      <c r="A56" s="12">
        <v>49</v>
      </c>
      <c r="B56" s="12" t="s">
        <v>59</v>
      </c>
      <c r="C56" s="12">
        <v>0</v>
      </c>
      <c r="D56" s="12">
        <v>0</v>
      </c>
      <c r="E56" s="12">
        <v>0</v>
      </c>
      <c r="F56" s="12">
        <v>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row>
    <row r="57" spans="1:214" s="15" customFormat="1" ht="29.25" customHeight="1">
      <c r="A57" s="13"/>
      <c r="B57" s="14" t="s">
        <v>60</v>
      </c>
      <c r="C57" s="14">
        <f t="shared" ref="C57:F57" si="0">SUM(C8:C56)</f>
        <v>4348587</v>
      </c>
      <c r="D57" s="14">
        <f t="shared" si="0"/>
        <v>51060.87</v>
      </c>
      <c r="E57" s="14">
        <f t="shared" si="0"/>
        <v>3007881</v>
      </c>
      <c r="F57" s="14">
        <f t="shared" si="0"/>
        <v>32603.97</v>
      </c>
    </row>
  </sheetData>
  <mergeCells count="3">
    <mergeCell ref="B1:F1"/>
    <mergeCell ref="B2:F2"/>
    <mergeCell ref="B3: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58"/>
  <sheetViews>
    <sheetView workbookViewId="0">
      <selection activeCell="J12" sqref="J12"/>
    </sheetView>
  </sheetViews>
  <sheetFormatPr defaultColWidth="12.42578125" defaultRowHeight="15.75"/>
  <cols>
    <col min="1" max="1" width="6" style="2" customWidth="1"/>
    <col min="2" max="2" width="39.42578125" style="2" customWidth="1"/>
    <col min="3" max="3" width="28.42578125" style="2" customWidth="1"/>
    <col min="4" max="4" width="26.42578125" style="2" customWidth="1"/>
    <col min="5" max="5" width="25.28515625" style="2" customWidth="1"/>
    <col min="6" max="6" width="25.140625" style="2" customWidth="1"/>
    <col min="7" max="213" width="12.42578125" style="2" customWidth="1"/>
  </cols>
  <sheetData>
    <row r="1" spans="1:213" ht="21" customHeight="1">
      <c r="A1" s="2" t="s">
        <v>0</v>
      </c>
      <c r="B1" s="1025" t="s">
        <v>1628</v>
      </c>
      <c r="C1" s="1025"/>
      <c r="D1" s="576"/>
      <c r="E1" s="576"/>
      <c r="F1" s="576"/>
    </row>
    <row r="2" spans="1:213" ht="24.75" customHeight="1">
      <c r="B2" s="1026" t="s">
        <v>2</v>
      </c>
      <c r="C2" s="1026"/>
      <c r="D2" s="576"/>
      <c r="E2" s="576"/>
      <c r="F2" s="576"/>
    </row>
    <row r="3" spans="1:213" ht="24.75" customHeight="1">
      <c r="B3" s="1027" t="s">
        <v>1633</v>
      </c>
      <c r="C3" s="1028"/>
      <c r="D3" s="1029"/>
      <c r="E3" s="1029"/>
      <c r="F3" s="1029"/>
    </row>
    <row r="4" spans="1:213" ht="22.5" customHeight="1">
      <c r="A4" s="1030"/>
      <c r="B4" s="1031" t="s">
        <v>4</v>
      </c>
      <c r="C4" s="1032"/>
      <c r="D4" s="1032"/>
      <c r="E4" s="1032"/>
      <c r="F4" s="1032"/>
    </row>
    <row r="5" spans="1:213" hidden="1">
      <c r="A5" s="1033"/>
      <c r="B5" s="1034"/>
      <c r="C5" s="121"/>
      <c r="D5" s="121"/>
      <c r="E5" s="121"/>
      <c r="F5" s="121"/>
    </row>
    <row r="6" spans="1:213" hidden="1">
      <c r="A6" s="6"/>
      <c r="C6" s="9"/>
      <c r="D6" s="9"/>
      <c r="E6" s="9"/>
      <c r="F6" s="9"/>
    </row>
    <row r="7" spans="1:213" ht="80.25" customHeight="1">
      <c r="A7" s="139" t="s">
        <v>5</v>
      </c>
      <c r="B7" s="139" t="s">
        <v>6</v>
      </c>
      <c r="C7" s="139" t="s">
        <v>1629</v>
      </c>
      <c r="D7" s="139" t="s">
        <v>1630</v>
      </c>
      <c r="E7" s="1035" t="s">
        <v>1631</v>
      </c>
      <c r="F7" s="1035" t="s">
        <v>1632</v>
      </c>
    </row>
    <row r="8" spans="1:213" s="22" customFormat="1">
      <c r="A8" s="103"/>
      <c r="B8" s="104" t="s">
        <v>312</v>
      </c>
      <c r="C8" s="104" t="s">
        <v>127</v>
      </c>
      <c r="D8" s="104" t="s">
        <v>127</v>
      </c>
      <c r="E8" s="104" t="s">
        <v>127</v>
      </c>
      <c r="F8" s="104" t="s">
        <v>127</v>
      </c>
    </row>
    <row r="9" spans="1:213" ht="15">
      <c r="A9" s="102">
        <v>1</v>
      </c>
      <c r="B9" s="102" t="s">
        <v>11</v>
      </c>
      <c r="C9" s="102">
        <v>7681</v>
      </c>
      <c r="D9" s="102">
        <v>35.630000000000003</v>
      </c>
      <c r="E9" s="102">
        <v>61021</v>
      </c>
      <c r="F9" s="102">
        <v>108.51</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row>
    <row r="10" spans="1:213" ht="15">
      <c r="A10" s="102">
        <v>2</v>
      </c>
      <c r="B10" s="102" t="s">
        <v>12</v>
      </c>
      <c r="C10" s="102">
        <v>7056</v>
      </c>
      <c r="D10" s="102">
        <v>27.49</v>
      </c>
      <c r="E10" s="102">
        <v>16050</v>
      </c>
      <c r="F10" s="102">
        <v>33.51</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row>
    <row r="11" spans="1:213" ht="15">
      <c r="A11" s="102">
        <v>3</v>
      </c>
      <c r="B11" s="102" t="s">
        <v>13</v>
      </c>
      <c r="C11" s="102">
        <v>5896</v>
      </c>
      <c r="D11" s="102">
        <v>5.51</v>
      </c>
      <c r="E11" s="102">
        <v>9857</v>
      </c>
      <c r="F11" s="102">
        <v>7.78</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row>
    <row r="12" spans="1:213" ht="15">
      <c r="A12" s="102">
        <v>4</v>
      </c>
      <c r="B12" s="102" t="s">
        <v>14</v>
      </c>
      <c r="C12" s="102">
        <v>14</v>
      </c>
      <c r="D12" s="102">
        <v>0.12</v>
      </c>
      <c r="E12" s="102">
        <v>13001</v>
      </c>
      <c r="F12" s="102">
        <v>6.19</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row>
    <row r="13" spans="1:213" ht="15">
      <c r="A13" s="102">
        <v>5</v>
      </c>
      <c r="B13" s="102" t="s">
        <v>15</v>
      </c>
      <c r="C13" s="102">
        <v>553</v>
      </c>
      <c r="D13" s="102">
        <v>1.31</v>
      </c>
      <c r="E13" s="102">
        <v>1462</v>
      </c>
      <c r="F13" s="102">
        <v>4.21</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row>
    <row r="14" spans="1:213" ht="15">
      <c r="A14" s="102">
        <v>6</v>
      </c>
      <c r="B14" s="102" t="s">
        <v>16</v>
      </c>
      <c r="C14" s="102">
        <v>7</v>
      </c>
      <c r="D14" s="102">
        <v>0.02</v>
      </c>
      <c r="E14" s="102">
        <v>7</v>
      </c>
      <c r="F14" s="102">
        <v>0.02</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row>
    <row r="15" spans="1:213" ht="15">
      <c r="A15" s="102">
        <v>7</v>
      </c>
      <c r="B15" s="102" t="s">
        <v>17</v>
      </c>
      <c r="C15" s="102">
        <v>20</v>
      </c>
      <c r="D15" s="102">
        <v>0.42</v>
      </c>
      <c r="E15" s="102">
        <v>170</v>
      </c>
      <c r="F15" s="102">
        <v>6.11</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row>
    <row r="16" spans="1:213" ht="15">
      <c r="A16" s="102">
        <v>8</v>
      </c>
      <c r="B16" s="102" t="s">
        <v>18</v>
      </c>
      <c r="C16" s="102">
        <v>58</v>
      </c>
      <c r="D16" s="102">
        <v>0.17</v>
      </c>
      <c r="E16" s="102">
        <v>674</v>
      </c>
      <c r="F16" s="102">
        <v>1.34</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row>
    <row r="17" spans="1:213" ht="15">
      <c r="A17" s="102">
        <v>9</v>
      </c>
      <c r="B17" s="102" t="s">
        <v>19</v>
      </c>
      <c r="C17" s="102">
        <v>98</v>
      </c>
      <c r="D17" s="102">
        <v>0.54</v>
      </c>
      <c r="E17" s="102">
        <v>450</v>
      </c>
      <c r="F17" s="102">
        <v>1.68</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row>
    <row r="18" spans="1:213" ht="15">
      <c r="A18" s="102">
        <v>10</v>
      </c>
      <c r="B18" s="102" t="s">
        <v>20</v>
      </c>
      <c r="C18" s="102">
        <v>6</v>
      </c>
      <c r="D18" s="102">
        <v>0.12</v>
      </c>
      <c r="E18" s="102">
        <v>12</v>
      </c>
      <c r="F18" s="102">
        <v>0.13</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row>
    <row r="19" spans="1:213" ht="15">
      <c r="A19" s="102">
        <v>11</v>
      </c>
      <c r="B19" s="102" t="s">
        <v>21</v>
      </c>
      <c r="C19" s="102">
        <v>0</v>
      </c>
      <c r="D19" s="102">
        <v>0</v>
      </c>
      <c r="E19" s="102">
        <v>0</v>
      </c>
      <c r="F19" s="102">
        <v>0</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row>
    <row r="20" spans="1:213" ht="15">
      <c r="A20" s="102">
        <v>12</v>
      </c>
      <c r="B20" s="102" t="s">
        <v>22</v>
      </c>
      <c r="C20" s="102">
        <v>31</v>
      </c>
      <c r="D20" s="102">
        <v>0.32</v>
      </c>
      <c r="E20" s="102">
        <v>1012</v>
      </c>
      <c r="F20" s="102">
        <v>7.52</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row>
    <row r="21" spans="1:213" ht="15">
      <c r="A21" s="102">
        <v>13</v>
      </c>
      <c r="B21" s="102" t="s">
        <v>23</v>
      </c>
      <c r="C21" s="102">
        <v>34</v>
      </c>
      <c r="D21" s="102">
        <v>0.05</v>
      </c>
      <c r="E21" s="102">
        <v>115</v>
      </c>
      <c r="F21" s="102">
        <v>0.12</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row>
    <row r="22" spans="1:213" ht="15">
      <c r="A22" s="102">
        <v>14</v>
      </c>
      <c r="B22" s="102" t="s">
        <v>24</v>
      </c>
      <c r="C22" s="102">
        <v>99</v>
      </c>
      <c r="D22" s="102">
        <v>1.53</v>
      </c>
      <c r="E22" s="102">
        <v>617</v>
      </c>
      <c r="F22" s="102">
        <v>10.94</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row>
    <row r="23" spans="1:213" ht="15">
      <c r="A23" s="102">
        <v>15</v>
      </c>
      <c r="B23" s="102" t="s">
        <v>25</v>
      </c>
      <c r="C23" s="102">
        <v>0</v>
      </c>
      <c r="D23" s="102">
        <v>0</v>
      </c>
      <c r="E23" s="102">
        <v>0</v>
      </c>
      <c r="F23" s="102">
        <v>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row>
    <row r="24" spans="1:213" ht="15">
      <c r="A24" s="102">
        <v>16</v>
      </c>
      <c r="B24" s="102" t="s">
        <v>26</v>
      </c>
      <c r="C24" s="102">
        <v>0</v>
      </c>
      <c r="D24" s="102">
        <v>0</v>
      </c>
      <c r="E24" s="102">
        <v>0</v>
      </c>
      <c r="F24" s="102">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row>
    <row r="25" spans="1:213" ht="15">
      <c r="A25" s="102">
        <v>17</v>
      </c>
      <c r="B25" s="102" t="s">
        <v>27</v>
      </c>
      <c r="C25" s="102">
        <v>0</v>
      </c>
      <c r="D25" s="102">
        <v>0</v>
      </c>
      <c r="E25" s="102">
        <v>0</v>
      </c>
      <c r="F25" s="102">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row>
    <row r="26" spans="1:213" ht="15">
      <c r="A26" s="102">
        <v>18</v>
      </c>
      <c r="B26" s="102" t="s">
        <v>28</v>
      </c>
      <c r="C26" s="102">
        <v>0</v>
      </c>
      <c r="D26" s="102">
        <v>0</v>
      </c>
      <c r="E26" s="102">
        <v>0</v>
      </c>
      <c r="F26" s="102">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row>
    <row r="27" spans="1:213" ht="15">
      <c r="A27" s="102">
        <v>19</v>
      </c>
      <c r="B27" s="102" t="s">
        <v>29</v>
      </c>
      <c r="C27" s="102">
        <v>63</v>
      </c>
      <c r="D27" s="102">
        <v>1.8</v>
      </c>
      <c r="E27" s="102">
        <v>314</v>
      </c>
      <c r="F27" s="102">
        <v>3.86</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row>
    <row r="28" spans="1:213" ht="15">
      <c r="A28" s="102">
        <v>20</v>
      </c>
      <c r="B28" s="102" t="s">
        <v>30</v>
      </c>
      <c r="C28" s="102">
        <v>0</v>
      </c>
      <c r="D28" s="102">
        <v>0</v>
      </c>
      <c r="E28" s="102">
        <v>0</v>
      </c>
      <c r="F28" s="102">
        <v>0</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row>
    <row r="29" spans="1:213" ht="15">
      <c r="A29" s="102">
        <v>21</v>
      </c>
      <c r="B29" s="102" t="s">
        <v>31</v>
      </c>
      <c r="C29" s="102">
        <v>0</v>
      </c>
      <c r="D29" s="102">
        <v>0</v>
      </c>
      <c r="E29" s="102">
        <v>0</v>
      </c>
      <c r="F29" s="102">
        <v>0</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row>
    <row r="30" spans="1:213" ht="15">
      <c r="A30" s="102">
        <v>22</v>
      </c>
      <c r="B30" s="102" t="s">
        <v>32</v>
      </c>
      <c r="C30" s="102">
        <v>0</v>
      </c>
      <c r="D30" s="102">
        <v>0</v>
      </c>
      <c r="E30" s="102">
        <v>0</v>
      </c>
      <c r="F30" s="102">
        <v>0</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row>
    <row r="31" spans="1:213" ht="15">
      <c r="A31" s="102">
        <v>23</v>
      </c>
      <c r="B31" s="102" t="s">
        <v>33</v>
      </c>
      <c r="C31" s="102">
        <v>0</v>
      </c>
      <c r="D31" s="102">
        <v>0</v>
      </c>
      <c r="E31" s="102">
        <v>231</v>
      </c>
      <c r="F31" s="102">
        <v>1.44</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row>
    <row r="32" spans="1:213" ht="15">
      <c r="A32" s="102">
        <v>24</v>
      </c>
      <c r="B32" s="102" t="s">
        <v>34</v>
      </c>
      <c r="C32" s="102">
        <v>0</v>
      </c>
      <c r="D32" s="102">
        <v>0</v>
      </c>
      <c r="E32" s="102">
        <v>0</v>
      </c>
      <c r="F32" s="102">
        <v>0</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row>
    <row r="33" spans="1:213" ht="15">
      <c r="A33" s="102">
        <v>25</v>
      </c>
      <c r="B33" s="102" t="s">
        <v>35</v>
      </c>
      <c r="C33" s="102">
        <v>0</v>
      </c>
      <c r="D33" s="102">
        <v>0</v>
      </c>
      <c r="E33" s="102">
        <v>0</v>
      </c>
      <c r="F33" s="102">
        <v>0</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row>
    <row r="34" spans="1:213" ht="15">
      <c r="A34" s="102">
        <v>26</v>
      </c>
      <c r="B34" s="102" t="s">
        <v>36</v>
      </c>
      <c r="C34" s="102">
        <v>0</v>
      </c>
      <c r="D34" s="102">
        <v>0</v>
      </c>
      <c r="E34" s="102">
        <v>0</v>
      </c>
      <c r="F34" s="102">
        <v>0</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row>
    <row r="35" spans="1:213" ht="15">
      <c r="A35" s="102">
        <v>27</v>
      </c>
      <c r="B35" s="102" t="s">
        <v>37</v>
      </c>
      <c r="C35" s="102">
        <v>109</v>
      </c>
      <c r="D35" s="102">
        <v>0.9</v>
      </c>
      <c r="E35" s="102">
        <v>121</v>
      </c>
      <c r="F35" s="102">
        <v>0.96</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row>
    <row r="36" spans="1:213" ht="15">
      <c r="A36" s="102">
        <v>28</v>
      </c>
      <c r="B36" s="102" t="s">
        <v>38</v>
      </c>
      <c r="C36" s="102">
        <v>0</v>
      </c>
      <c r="D36" s="102">
        <v>0</v>
      </c>
      <c r="E36" s="102">
        <v>1</v>
      </c>
      <c r="F36" s="102">
        <v>7.0000000000000007E-2</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row>
    <row r="37" spans="1:213" ht="15">
      <c r="A37" s="102">
        <v>29</v>
      </c>
      <c r="B37" s="102" t="s">
        <v>39</v>
      </c>
      <c r="C37" s="102">
        <v>0</v>
      </c>
      <c r="D37" s="102">
        <v>0</v>
      </c>
      <c r="E37" s="102">
        <v>0</v>
      </c>
      <c r="F37" s="102">
        <v>0</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row>
    <row r="38" spans="1:213" ht="15">
      <c r="A38" s="102">
        <v>30</v>
      </c>
      <c r="B38" s="102" t="s">
        <v>40</v>
      </c>
      <c r="C38" s="102">
        <v>0</v>
      </c>
      <c r="D38" s="102">
        <v>0</v>
      </c>
      <c r="E38" s="102">
        <v>0</v>
      </c>
      <c r="F38" s="102">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row>
    <row r="39" spans="1:213" ht="15">
      <c r="A39" s="102">
        <v>31</v>
      </c>
      <c r="B39" s="102" t="s">
        <v>41</v>
      </c>
      <c r="C39" s="102">
        <v>0</v>
      </c>
      <c r="D39" s="102">
        <v>0</v>
      </c>
      <c r="E39" s="102">
        <v>0</v>
      </c>
      <c r="F39" s="102">
        <v>0</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row>
    <row r="40" spans="1:213" ht="15">
      <c r="A40" s="102">
        <v>32</v>
      </c>
      <c r="B40" s="102" t="s">
        <v>42</v>
      </c>
      <c r="C40" s="102">
        <v>0</v>
      </c>
      <c r="D40" s="102">
        <v>0</v>
      </c>
      <c r="E40" s="102">
        <v>0</v>
      </c>
      <c r="F40" s="102">
        <v>0</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row>
    <row r="41" spans="1:213" ht="15">
      <c r="A41" s="102">
        <v>33</v>
      </c>
      <c r="B41" s="102" t="s">
        <v>43</v>
      </c>
      <c r="C41" s="102">
        <v>0</v>
      </c>
      <c r="D41" s="102">
        <v>0</v>
      </c>
      <c r="E41" s="102">
        <v>0</v>
      </c>
      <c r="F41" s="102">
        <v>0</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row>
    <row r="42" spans="1:213" ht="15">
      <c r="A42" s="102">
        <v>34</v>
      </c>
      <c r="B42" s="102" t="s">
        <v>44</v>
      </c>
      <c r="C42" s="102">
        <v>0</v>
      </c>
      <c r="D42" s="102">
        <v>0</v>
      </c>
      <c r="E42" s="102">
        <v>0</v>
      </c>
      <c r="F42" s="102">
        <v>0</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row>
    <row r="43" spans="1:213" ht="15">
      <c r="A43" s="102">
        <v>35</v>
      </c>
      <c r="B43" s="102" t="s">
        <v>45</v>
      </c>
      <c r="C43" s="102">
        <v>7702</v>
      </c>
      <c r="D43" s="102">
        <v>31.23</v>
      </c>
      <c r="E43" s="102">
        <v>18499</v>
      </c>
      <c r="F43" s="102">
        <v>47.17</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row>
    <row r="44" spans="1:213" ht="15">
      <c r="A44" s="102">
        <v>36</v>
      </c>
      <c r="B44" s="102" t="s">
        <v>46</v>
      </c>
      <c r="C44" s="102">
        <v>10855</v>
      </c>
      <c r="D44" s="102">
        <v>56.2</v>
      </c>
      <c r="E44" s="102">
        <v>16267</v>
      </c>
      <c r="F44" s="102">
        <v>75.86</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row>
    <row r="45" spans="1:213" ht="15">
      <c r="A45" s="102">
        <v>37</v>
      </c>
      <c r="B45" s="102" t="s">
        <v>47</v>
      </c>
      <c r="C45" s="102">
        <v>0</v>
      </c>
      <c r="D45" s="102">
        <v>0</v>
      </c>
      <c r="E45" s="102">
        <v>0</v>
      </c>
      <c r="F45" s="102">
        <v>0</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row>
    <row r="46" spans="1:213" ht="15">
      <c r="A46" s="102">
        <v>38</v>
      </c>
      <c r="B46" s="102" t="s">
        <v>48</v>
      </c>
      <c r="C46" s="102">
        <v>40349</v>
      </c>
      <c r="D46" s="102">
        <v>31.69</v>
      </c>
      <c r="E46" s="102">
        <v>62137</v>
      </c>
      <c r="F46" s="102">
        <v>62.12</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row>
    <row r="47" spans="1:213" ht="15">
      <c r="A47" s="102">
        <v>39</v>
      </c>
      <c r="B47" s="102" t="s">
        <v>49</v>
      </c>
      <c r="C47" s="102">
        <v>0</v>
      </c>
      <c r="D47" s="102">
        <v>0</v>
      </c>
      <c r="E47" s="102">
        <v>0</v>
      </c>
      <c r="F47" s="102">
        <v>0</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row>
    <row r="48" spans="1:213" ht="15">
      <c r="A48" s="102">
        <v>40</v>
      </c>
      <c r="B48" s="102" t="s">
        <v>50</v>
      </c>
      <c r="C48" s="102">
        <v>0</v>
      </c>
      <c r="D48" s="102">
        <v>0</v>
      </c>
      <c r="E48" s="102">
        <v>0</v>
      </c>
      <c r="F48" s="102">
        <v>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row>
    <row r="49" spans="1:213" ht="15">
      <c r="A49" s="102">
        <v>41</v>
      </c>
      <c r="B49" s="102" t="s">
        <v>51</v>
      </c>
      <c r="C49" s="102">
        <v>0</v>
      </c>
      <c r="D49" s="102">
        <v>0</v>
      </c>
      <c r="E49" s="102">
        <v>0</v>
      </c>
      <c r="F49" s="102">
        <v>0</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row>
    <row r="50" spans="1:213" ht="15">
      <c r="A50" s="102">
        <v>42</v>
      </c>
      <c r="B50" s="102" t="s">
        <v>52</v>
      </c>
      <c r="C50" s="102">
        <v>0</v>
      </c>
      <c r="D50" s="102">
        <v>0</v>
      </c>
      <c r="E50" s="102">
        <v>0</v>
      </c>
      <c r="F50" s="102">
        <v>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row>
    <row r="51" spans="1:213" ht="15">
      <c r="A51" s="102">
        <v>43</v>
      </c>
      <c r="B51" s="102" t="s">
        <v>53</v>
      </c>
      <c r="C51" s="102">
        <v>0</v>
      </c>
      <c r="D51" s="102">
        <v>0</v>
      </c>
      <c r="E51" s="102">
        <v>0</v>
      </c>
      <c r="F51" s="102">
        <v>0</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row>
    <row r="52" spans="1:213" ht="15">
      <c r="A52" s="102">
        <v>44</v>
      </c>
      <c r="B52" s="102" t="s">
        <v>54</v>
      </c>
      <c r="C52" s="102">
        <v>0</v>
      </c>
      <c r="D52" s="102">
        <v>0</v>
      </c>
      <c r="E52" s="102">
        <v>0</v>
      </c>
      <c r="F52" s="102">
        <v>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row>
    <row r="53" spans="1:213" ht="15">
      <c r="A53" s="102">
        <v>45</v>
      </c>
      <c r="B53" s="102" t="s">
        <v>55</v>
      </c>
      <c r="C53" s="102">
        <v>0</v>
      </c>
      <c r="D53" s="102">
        <v>0</v>
      </c>
      <c r="E53" s="102">
        <v>0</v>
      </c>
      <c r="F53" s="102">
        <v>0</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row>
    <row r="54" spans="1:213" ht="15">
      <c r="A54" s="102">
        <v>46</v>
      </c>
      <c r="B54" s="102" t="s">
        <v>56</v>
      </c>
      <c r="C54" s="102">
        <v>0</v>
      </c>
      <c r="D54" s="102">
        <v>0</v>
      </c>
      <c r="E54" s="102">
        <v>0</v>
      </c>
      <c r="F54" s="102">
        <v>0</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row>
    <row r="55" spans="1:213" ht="15">
      <c r="A55" s="102">
        <v>47</v>
      </c>
      <c r="B55" s="102" t="s">
        <v>57</v>
      </c>
      <c r="C55" s="102">
        <v>0</v>
      </c>
      <c r="D55" s="102">
        <v>0</v>
      </c>
      <c r="E55" s="102">
        <v>0</v>
      </c>
      <c r="F55" s="102">
        <v>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row>
    <row r="56" spans="1:213" ht="15">
      <c r="A56" s="102">
        <v>48</v>
      </c>
      <c r="B56" s="102" t="s">
        <v>58</v>
      </c>
      <c r="C56" s="102">
        <v>0</v>
      </c>
      <c r="D56" s="102">
        <v>0</v>
      </c>
      <c r="E56" s="102">
        <v>0</v>
      </c>
      <c r="F56" s="102">
        <v>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row>
    <row r="57" spans="1:213" ht="15">
      <c r="A57" s="102">
        <v>49</v>
      </c>
      <c r="B57" s="102" t="s">
        <v>59</v>
      </c>
      <c r="C57" s="102">
        <v>0</v>
      </c>
      <c r="D57" s="102">
        <v>0</v>
      </c>
      <c r="E57" s="102">
        <v>0</v>
      </c>
      <c r="F57" s="102">
        <v>0</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row>
    <row r="58" spans="1:213" s="22" customFormat="1">
      <c r="A58" s="103"/>
      <c r="B58" s="104" t="s">
        <v>60</v>
      </c>
      <c r="C58" s="104">
        <f>SUM(C9:C57)</f>
        <v>80631</v>
      </c>
      <c r="D58" s="104">
        <f t="shared" ref="D58:F58" si="0">SUM(D9:D57)</f>
        <v>195.05</v>
      </c>
      <c r="E58" s="104">
        <f t="shared" si="0"/>
        <v>202018</v>
      </c>
      <c r="F58" s="104">
        <f t="shared" si="0"/>
        <v>379.54000000000008</v>
      </c>
    </row>
  </sheetData>
  <mergeCells count="4">
    <mergeCell ref="B1:F1"/>
    <mergeCell ref="B2:F2"/>
    <mergeCell ref="B3:F3"/>
    <mergeCell ref="B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57"/>
  <sheetViews>
    <sheetView workbookViewId="0">
      <selection activeCell="I9" sqref="I9"/>
    </sheetView>
  </sheetViews>
  <sheetFormatPr defaultColWidth="12.42578125" defaultRowHeight="15.75"/>
  <cols>
    <col min="1" max="1" width="6" style="2" customWidth="1"/>
    <col min="2" max="2" width="31.85546875" style="2" customWidth="1"/>
    <col min="3" max="3" width="25.28515625" style="2" customWidth="1"/>
    <col min="4" max="4" width="21.42578125" style="2" customWidth="1"/>
    <col min="5" max="5" width="21.85546875" style="2" customWidth="1"/>
    <col min="6" max="6" width="23.5703125" style="2" customWidth="1"/>
    <col min="7" max="214" width="12.42578125" style="2" customWidth="1"/>
  </cols>
  <sheetData>
    <row r="1" spans="1:214" ht="21" customHeight="1">
      <c r="A1" s="2" t="s">
        <v>0</v>
      </c>
      <c r="B1" s="1025" t="s">
        <v>1634</v>
      </c>
      <c r="C1" s="1025"/>
      <c r="D1" s="1025"/>
      <c r="E1" s="1025"/>
      <c r="F1" s="1025"/>
    </row>
    <row r="2" spans="1:214" ht="24.75" customHeight="1">
      <c r="B2" s="1026" t="s">
        <v>2</v>
      </c>
      <c r="C2" s="1026"/>
      <c r="D2" s="1026"/>
      <c r="E2" s="1026"/>
      <c r="F2" s="1026"/>
    </row>
    <row r="3" spans="1:214" ht="24.75" customHeight="1">
      <c r="B3" s="1027" t="s">
        <v>1635</v>
      </c>
      <c r="C3" s="1027"/>
      <c r="D3" s="1027"/>
      <c r="E3" s="1027"/>
      <c r="F3" s="1027"/>
    </row>
    <row r="4" spans="1:214" ht="22.5" customHeight="1">
      <c r="A4" s="1030"/>
      <c r="B4" s="1036" t="s">
        <v>4</v>
      </c>
      <c r="C4" s="1036"/>
      <c r="D4" s="1036"/>
      <c r="E4" s="1036"/>
      <c r="F4" s="1036"/>
    </row>
    <row r="5" spans="1:214" hidden="1">
      <c r="A5" s="1033"/>
      <c r="B5" s="1034"/>
      <c r="C5" s="121"/>
      <c r="D5" s="121"/>
      <c r="E5" s="121"/>
      <c r="F5" s="121"/>
    </row>
    <row r="6" spans="1:214" hidden="1">
      <c r="A6" s="6"/>
      <c r="C6" s="9"/>
      <c r="D6" s="9"/>
      <c r="E6" s="9"/>
      <c r="F6" s="9"/>
    </row>
    <row r="7" spans="1:214" ht="69" customHeight="1">
      <c r="A7" s="139" t="s">
        <v>5</v>
      </c>
      <c r="B7" s="139" t="s">
        <v>6</v>
      </c>
      <c r="C7" s="139" t="s">
        <v>1629</v>
      </c>
      <c r="D7" s="139" t="s">
        <v>1630</v>
      </c>
      <c r="E7" s="1035" t="s">
        <v>1631</v>
      </c>
      <c r="F7" s="1035" t="s">
        <v>1632</v>
      </c>
    </row>
    <row r="8" spans="1:214" ht="15">
      <c r="A8" s="102">
        <v>1</v>
      </c>
      <c r="B8" s="102" t="s">
        <v>11</v>
      </c>
      <c r="C8" s="102">
        <v>120</v>
      </c>
      <c r="D8" s="102">
        <v>1.25</v>
      </c>
      <c r="E8" s="102">
        <v>431</v>
      </c>
      <c r="F8" s="102">
        <v>3.8</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row>
    <row r="9" spans="1:214" ht="15">
      <c r="A9" s="102">
        <v>2</v>
      </c>
      <c r="B9" s="102" t="s">
        <v>12</v>
      </c>
      <c r="C9" s="102">
        <v>289</v>
      </c>
      <c r="D9" s="102">
        <v>0.04</v>
      </c>
      <c r="E9" s="102">
        <v>710</v>
      </c>
      <c r="F9" s="102">
        <v>4.67</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row>
    <row r="10" spans="1:214" ht="15">
      <c r="A10" s="102">
        <v>3</v>
      </c>
      <c r="B10" s="102" t="s">
        <v>13</v>
      </c>
      <c r="C10" s="102">
        <v>2150</v>
      </c>
      <c r="D10" s="102">
        <v>19.940000000000001</v>
      </c>
      <c r="E10" s="102">
        <v>2327</v>
      </c>
      <c r="F10" s="102">
        <v>47.81</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row>
    <row r="11" spans="1:214" ht="15">
      <c r="A11" s="102">
        <v>4</v>
      </c>
      <c r="B11" s="102" t="s">
        <v>14</v>
      </c>
      <c r="C11" s="102">
        <v>141</v>
      </c>
      <c r="D11" s="102">
        <v>1.32</v>
      </c>
      <c r="E11" s="102">
        <v>141</v>
      </c>
      <c r="F11" s="102">
        <v>1.32</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row>
    <row r="12" spans="1:214" ht="15">
      <c r="A12" s="102">
        <v>5</v>
      </c>
      <c r="B12" s="102" t="s">
        <v>15</v>
      </c>
      <c r="C12" s="102">
        <v>12</v>
      </c>
      <c r="D12" s="102">
        <v>0.08</v>
      </c>
      <c r="E12" s="102">
        <v>141</v>
      </c>
      <c r="F12" s="102">
        <v>0.48</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row>
    <row r="13" spans="1:214" ht="15">
      <c r="A13" s="102">
        <v>6</v>
      </c>
      <c r="B13" s="102" t="s">
        <v>16</v>
      </c>
      <c r="C13" s="102">
        <v>0</v>
      </c>
      <c r="D13" s="102">
        <v>0</v>
      </c>
      <c r="E13" s="102">
        <v>0</v>
      </c>
      <c r="F13" s="102">
        <v>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row>
    <row r="14" spans="1:214" ht="15">
      <c r="A14" s="102">
        <v>7</v>
      </c>
      <c r="B14" s="102" t="s">
        <v>17</v>
      </c>
      <c r="C14" s="102">
        <v>0</v>
      </c>
      <c r="D14" s="102">
        <v>0</v>
      </c>
      <c r="E14" s="102">
        <v>7</v>
      </c>
      <c r="F14" s="102">
        <v>0.02</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row>
    <row r="15" spans="1:214" ht="15">
      <c r="A15" s="102">
        <v>8</v>
      </c>
      <c r="B15" s="102" t="s">
        <v>18</v>
      </c>
      <c r="C15" s="102">
        <v>1</v>
      </c>
      <c r="D15" s="102">
        <v>0.01</v>
      </c>
      <c r="E15" s="102">
        <v>5</v>
      </c>
      <c r="F15" s="102">
        <v>0.06</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row>
    <row r="16" spans="1:214" ht="15">
      <c r="A16" s="102">
        <v>9</v>
      </c>
      <c r="B16" s="102" t="s">
        <v>19</v>
      </c>
      <c r="C16" s="102">
        <v>3</v>
      </c>
      <c r="D16" s="102">
        <v>0.02</v>
      </c>
      <c r="E16" s="102">
        <v>24</v>
      </c>
      <c r="F16" s="102">
        <v>0.21</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row>
    <row r="17" spans="1:214" ht="15">
      <c r="A17" s="102">
        <v>10</v>
      </c>
      <c r="B17" s="102" t="s">
        <v>20</v>
      </c>
      <c r="C17" s="102">
        <v>1</v>
      </c>
      <c r="D17" s="102">
        <v>0</v>
      </c>
      <c r="E17" s="102">
        <v>1</v>
      </c>
      <c r="F17" s="102">
        <v>0</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row>
    <row r="18" spans="1:214" ht="15">
      <c r="A18" s="102">
        <v>11</v>
      </c>
      <c r="B18" s="102" t="s">
        <v>21</v>
      </c>
      <c r="C18" s="102">
        <v>0</v>
      </c>
      <c r="D18" s="102">
        <v>0</v>
      </c>
      <c r="E18" s="102">
        <v>0</v>
      </c>
      <c r="F18" s="102">
        <v>0</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row>
    <row r="19" spans="1:214" ht="15">
      <c r="A19" s="102">
        <v>12</v>
      </c>
      <c r="B19" s="102" t="s">
        <v>22</v>
      </c>
      <c r="C19" s="102">
        <v>0</v>
      </c>
      <c r="D19" s="102">
        <v>0</v>
      </c>
      <c r="E19" s="102">
        <v>6</v>
      </c>
      <c r="F19" s="102">
        <v>0.17</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row>
    <row r="20" spans="1:214" ht="15">
      <c r="A20" s="102">
        <v>13</v>
      </c>
      <c r="B20" s="102" t="s">
        <v>23</v>
      </c>
      <c r="C20" s="102">
        <v>1</v>
      </c>
      <c r="D20" s="102">
        <v>0</v>
      </c>
      <c r="E20" s="102">
        <v>1</v>
      </c>
      <c r="F20" s="102">
        <v>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row>
    <row r="21" spans="1:214" ht="15">
      <c r="A21" s="102">
        <v>14</v>
      </c>
      <c r="B21" s="102" t="s">
        <v>24</v>
      </c>
      <c r="C21" s="102">
        <v>46</v>
      </c>
      <c r="D21" s="102">
        <v>1.81</v>
      </c>
      <c r="E21" s="102">
        <v>617</v>
      </c>
      <c r="F21" s="102">
        <v>13.01</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row>
    <row r="22" spans="1:214" ht="15">
      <c r="A22" s="102">
        <v>15</v>
      </c>
      <c r="B22" s="102" t="s">
        <v>25</v>
      </c>
      <c r="C22" s="102">
        <v>0</v>
      </c>
      <c r="D22" s="102">
        <v>0</v>
      </c>
      <c r="E22" s="102">
        <v>0</v>
      </c>
      <c r="F22" s="102">
        <v>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row>
    <row r="23" spans="1:214" ht="15">
      <c r="A23" s="102">
        <v>16</v>
      </c>
      <c r="B23" s="102" t="s">
        <v>26</v>
      </c>
      <c r="C23" s="102">
        <v>0</v>
      </c>
      <c r="D23" s="102">
        <v>0</v>
      </c>
      <c r="E23" s="102">
        <v>0</v>
      </c>
      <c r="F23" s="102">
        <v>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row>
    <row r="24" spans="1:214" ht="15">
      <c r="A24" s="102">
        <v>17</v>
      </c>
      <c r="B24" s="102" t="s">
        <v>27</v>
      </c>
      <c r="C24" s="102">
        <v>0</v>
      </c>
      <c r="D24" s="102">
        <v>0</v>
      </c>
      <c r="E24" s="102">
        <v>0</v>
      </c>
      <c r="F24" s="102">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row>
    <row r="25" spans="1:214" ht="15">
      <c r="A25" s="102">
        <v>18</v>
      </c>
      <c r="B25" s="102" t="s">
        <v>28</v>
      </c>
      <c r="C25" s="102">
        <v>0</v>
      </c>
      <c r="D25" s="102">
        <v>0</v>
      </c>
      <c r="E25" s="102">
        <v>0</v>
      </c>
      <c r="F25" s="102">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row>
    <row r="26" spans="1:214" ht="15">
      <c r="A26" s="102">
        <v>19</v>
      </c>
      <c r="B26" s="102" t="s">
        <v>29</v>
      </c>
      <c r="C26" s="102">
        <v>2</v>
      </c>
      <c r="D26" s="102">
        <v>0.02</v>
      </c>
      <c r="E26" s="102">
        <v>2</v>
      </c>
      <c r="F26" s="102">
        <v>0.2</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row>
    <row r="27" spans="1:214" ht="15">
      <c r="A27" s="102">
        <v>20</v>
      </c>
      <c r="B27" s="102" t="s">
        <v>30</v>
      </c>
      <c r="C27" s="102">
        <v>0</v>
      </c>
      <c r="D27" s="102">
        <v>0</v>
      </c>
      <c r="E27" s="102">
        <v>0</v>
      </c>
      <c r="F27" s="102">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row>
    <row r="28" spans="1:214" ht="15">
      <c r="A28" s="102">
        <v>21</v>
      </c>
      <c r="B28" s="102" t="s">
        <v>31</v>
      </c>
      <c r="C28" s="102">
        <v>0</v>
      </c>
      <c r="D28" s="102">
        <v>0</v>
      </c>
      <c r="E28" s="102">
        <v>0</v>
      </c>
      <c r="F28" s="102">
        <v>0</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row>
    <row r="29" spans="1:214" ht="15">
      <c r="A29" s="102">
        <v>22</v>
      </c>
      <c r="B29" s="102" t="s">
        <v>32</v>
      </c>
      <c r="C29" s="102">
        <v>0</v>
      </c>
      <c r="D29" s="102">
        <v>0</v>
      </c>
      <c r="E29" s="102">
        <v>0</v>
      </c>
      <c r="F29" s="102">
        <v>0</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row>
    <row r="30" spans="1:214" ht="15">
      <c r="A30" s="102">
        <v>23</v>
      </c>
      <c r="B30" s="102" t="s">
        <v>33</v>
      </c>
      <c r="C30" s="102">
        <v>0</v>
      </c>
      <c r="D30" s="102">
        <v>0</v>
      </c>
      <c r="E30" s="102">
        <v>0</v>
      </c>
      <c r="F30" s="102">
        <v>0</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row>
    <row r="31" spans="1:214" ht="15">
      <c r="A31" s="102">
        <v>24</v>
      </c>
      <c r="B31" s="102" t="s">
        <v>34</v>
      </c>
      <c r="C31" s="102">
        <v>0</v>
      </c>
      <c r="D31" s="102">
        <v>0</v>
      </c>
      <c r="E31" s="102">
        <v>0</v>
      </c>
      <c r="F31" s="102">
        <v>0</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row>
    <row r="32" spans="1:214" ht="15">
      <c r="A32" s="102">
        <v>25</v>
      </c>
      <c r="B32" s="102" t="s">
        <v>35</v>
      </c>
      <c r="C32" s="102">
        <v>0</v>
      </c>
      <c r="D32" s="102">
        <v>0</v>
      </c>
      <c r="E32" s="102">
        <v>0</v>
      </c>
      <c r="F32" s="102">
        <v>0</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row>
    <row r="33" spans="1:214" ht="15">
      <c r="A33" s="102">
        <v>26</v>
      </c>
      <c r="B33" s="102" t="s">
        <v>36</v>
      </c>
      <c r="C33" s="102">
        <v>0</v>
      </c>
      <c r="D33" s="102">
        <v>0</v>
      </c>
      <c r="E33" s="102">
        <v>0</v>
      </c>
      <c r="F33" s="102">
        <v>0</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row>
    <row r="34" spans="1:214" ht="15">
      <c r="A34" s="102">
        <v>27</v>
      </c>
      <c r="B34" s="102" t="s">
        <v>37</v>
      </c>
      <c r="C34" s="102">
        <v>1</v>
      </c>
      <c r="D34" s="102">
        <v>0.1</v>
      </c>
      <c r="E34" s="102">
        <v>0</v>
      </c>
      <c r="F34" s="102">
        <v>0</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row>
    <row r="35" spans="1:214" ht="15">
      <c r="A35" s="102">
        <v>28</v>
      </c>
      <c r="B35" s="102" t="s">
        <v>38</v>
      </c>
      <c r="C35" s="102">
        <v>0</v>
      </c>
      <c r="D35" s="102">
        <v>0</v>
      </c>
      <c r="E35" s="102">
        <v>0</v>
      </c>
      <c r="F35" s="102">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row>
    <row r="36" spans="1:214" ht="15">
      <c r="A36" s="102">
        <v>29</v>
      </c>
      <c r="B36" s="102" t="s">
        <v>39</v>
      </c>
      <c r="C36" s="102">
        <v>0</v>
      </c>
      <c r="D36" s="102">
        <v>0</v>
      </c>
      <c r="E36" s="102">
        <v>0</v>
      </c>
      <c r="F36" s="102">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row>
    <row r="37" spans="1:214" ht="15">
      <c r="A37" s="102">
        <v>30</v>
      </c>
      <c r="B37" s="102" t="s">
        <v>40</v>
      </c>
      <c r="C37" s="102">
        <v>0</v>
      </c>
      <c r="D37" s="102">
        <v>0</v>
      </c>
      <c r="E37" s="102">
        <v>0</v>
      </c>
      <c r="F37" s="102">
        <v>0</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row>
    <row r="38" spans="1:214" ht="15">
      <c r="A38" s="102">
        <v>31</v>
      </c>
      <c r="B38" s="102" t="s">
        <v>41</v>
      </c>
      <c r="C38" s="102">
        <v>0</v>
      </c>
      <c r="D38" s="102">
        <v>0</v>
      </c>
      <c r="E38" s="102">
        <v>0</v>
      </c>
      <c r="F38" s="102">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row>
    <row r="39" spans="1:214" ht="15">
      <c r="A39" s="102">
        <v>32</v>
      </c>
      <c r="B39" s="102" t="s">
        <v>42</v>
      </c>
      <c r="C39" s="102">
        <v>0</v>
      </c>
      <c r="D39" s="102">
        <v>0</v>
      </c>
      <c r="E39" s="102">
        <v>0</v>
      </c>
      <c r="F39" s="102">
        <v>0</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row>
    <row r="40" spans="1:214" ht="15">
      <c r="A40" s="102">
        <v>33</v>
      </c>
      <c r="B40" s="102" t="s">
        <v>43</v>
      </c>
      <c r="C40" s="102">
        <v>0</v>
      </c>
      <c r="D40" s="102">
        <v>0</v>
      </c>
      <c r="E40" s="102">
        <v>0</v>
      </c>
      <c r="F40" s="102">
        <v>0</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row>
    <row r="41" spans="1:214" ht="15">
      <c r="A41" s="102">
        <v>34</v>
      </c>
      <c r="B41" s="102" t="s">
        <v>44</v>
      </c>
      <c r="C41" s="102">
        <v>0</v>
      </c>
      <c r="D41" s="102">
        <v>0</v>
      </c>
      <c r="E41" s="102">
        <v>0</v>
      </c>
      <c r="F41" s="102">
        <v>0</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row>
    <row r="42" spans="1:214" ht="15">
      <c r="A42" s="102">
        <v>35</v>
      </c>
      <c r="B42" s="102" t="s">
        <v>45</v>
      </c>
      <c r="C42" s="102">
        <v>14</v>
      </c>
      <c r="D42" s="102">
        <v>0.13</v>
      </c>
      <c r="E42" s="102">
        <v>109</v>
      </c>
      <c r="F42" s="102">
        <v>0.64</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row>
    <row r="43" spans="1:214" ht="15">
      <c r="A43" s="102">
        <v>36</v>
      </c>
      <c r="B43" s="102" t="s">
        <v>46</v>
      </c>
      <c r="C43" s="102">
        <v>28</v>
      </c>
      <c r="D43" s="102">
        <v>0.22</v>
      </c>
      <c r="E43" s="102">
        <v>131</v>
      </c>
      <c r="F43" s="102">
        <v>0.65</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row>
    <row r="44" spans="1:214" ht="15">
      <c r="A44" s="102">
        <v>37</v>
      </c>
      <c r="B44" s="102" t="s">
        <v>47</v>
      </c>
      <c r="C44" s="102">
        <v>0</v>
      </c>
      <c r="D44" s="102">
        <v>0</v>
      </c>
      <c r="E44" s="102">
        <v>0</v>
      </c>
      <c r="F44" s="102">
        <v>0</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row>
    <row r="45" spans="1:214" ht="15">
      <c r="A45" s="102">
        <v>38</v>
      </c>
      <c r="B45" s="102" t="s">
        <v>48</v>
      </c>
      <c r="C45" s="102">
        <v>227</v>
      </c>
      <c r="D45" s="102">
        <v>1.05</v>
      </c>
      <c r="E45" s="102">
        <v>234</v>
      </c>
      <c r="F45" s="102">
        <v>1.22</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row>
    <row r="46" spans="1:214" ht="15">
      <c r="A46" s="102">
        <v>39</v>
      </c>
      <c r="B46" s="102" t="s">
        <v>49</v>
      </c>
      <c r="C46" s="102">
        <v>0</v>
      </c>
      <c r="D46" s="102">
        <v>0</v>
      </c>
      <c r="E46" s="102">
        <v>0</v>
      </c>
      <c r="F46" s="102">
        <v>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row>
    <row r="47" spans="1:214" ht="15">
      <c r="A47" s="102">
        <v>40</v>
      </c>
      <c r="B47" s="102" t="s">
        <v>50</v>
      </c>
      <c r="C47" s="102">
        <v>0</v>
      </c>
      <c r="D47" s="102">
        <v>0</v>
      </c>
      <c r="E47" s="102">
        <v>0</v>
      </c>
      <c r="F47" s="102">
        <v>0</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row>
    <row r="48" spans="1:214" ht="15">
      <c r="A48" s="102">
        <v>41</v>
      </c>
      <c r="B48" s="102" t="s">
        <v>51</v>
      </c>
      <c r="C48" s="102">
        <v>0</v>
      </c>
      <c r="D48" s="102">
        <v>0</v>
      </c>
      <c r="E48" s="102">
        <v>0</v>
      </c>
      <c r="F48" s="102">
        <v>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row>
    <row r="49" spans="1:214" ht="15">
      <c r="A49" s="102">
        <v>42</v>
      </c>
      <c r="B49" s="102" t="s">
        <v>52</v>
      </c>
      <c r="C49" s="102">
        <v>0</v>
      </c>
      <c r="D49" s="102">
        <v>0</v>
      </c>
      <c r="E49" s="102">
        <v>0</v>
      </c>
      <c r="F49" s="102">
        <v>0</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row>
    <row r="50" spans="1:214" ht="15">
      <c r="A50" s="102">
        <v>43</v>
      </c>
      <c r="B50" s="102" t="s">
        <v>53</v>
      </c>
      <c r="C50" s="102">
        <v>0</v>
      </c>
      <c r="D50" s="102">
        <v>0</v>
      </c>
      <c r="E50" s="102">
        <v>0</v>
      </c>
      <c r="F50" s="102">
        <v>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row>
    <row r="51" spans="1:214" ht="15">
      <c r="A51" s="102">
        <v>44</v>
      </c>
      <c r="B51" s="102" t="s">
        <v>54</v>
      </c>
      <c r="C51" s="102">
        <v>0</v>
      </c>
      <c r="D51" s="102">
        <v>0</v>
      </c>
      <c r="E51" s="102">
        <v>0</v>
      </c>
      <c r="F51" s="102">
        <v>0</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row>
    <row r="52" spans="1:214" ht="15">
      <c r="A52" s="102">
        <v>45</v>
      </c>
      <c r="B52" s="102" t="s">
        <v>55</v>
      </c>
      <c r="C52" s="102">
        <v>0</v>
      </c>
      <c r="D52" s="102">
        <v>0</v>
      </c>
      <c r="E52" s="102">
        <v>0</v>
      </c>
      <c r="F52" s="102">
        <v>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row>
    <row r="53" spans="1:214" ht="15">
      <c r="A53" s="102">
        <v>46</v>
      </c>
      <c r="B53" s="102" t="s">
        <v>56</v>
      </c>
      <c r="C53" s="102">
        <v>0</v>
      </c>
      <c r="D53" s="102">
        <v>0</v>
      </c>
      <c r="E53" s="102">
        <v>0</v>
      </c>
      <c r="F53" s="102">
        <v>0</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row>
    <row r="54" spans="1:214" ht="15">
      <c r="A54" s="102">
        <v>47</v>
      </c>
      <c r="B54" s="102" t="s">
        <v>57</v>
      </c>
      <c r="C54" s="102">
        <v>0</v>
      </c>
      <c r="D54" s="102">
        <v>0</v>
      </c>
      <c r="E54" s="102">
        <v>0</v>
      </c>
      <c r="F54" s="102">
        <v>0</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row>
    <row r="55" spans="1:214" ht="15">
      <c r="A55" s="102">
        <v>48</v>
      </c>
      <c r="B55" s="102" t="s">
        <v>58</v>
      </c>
      <c r="C55" s="102">
        <v>0</v>
      </c>
      <c r="D55" s="102">
        <v>0</v>
      </c>
      <c r="E55" s="102">
        <v>0</v>
      </c>
      <c r="F55" s="102">
        <v>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row>
    <row r="56" spans="1:214" ht="15">
      <c r="A56" s="102">
        <v>49</v>
      </c>
      <c r="B56" s="102" t="s">
        <v>59</v>
      </c>
      <c r="C56" s="102">
        <v>0</v>
      </c>
      <c r="D56" s="102">
        <v>0</v>
      </c>
      <c r="E56" s="102">
        <v>0</v>
      </c>
      <c r="F56" s="102">
        <v>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row>
    <row r="57" spans="1:214" s="22" customFormat="1">
      <c r="A57" s="103"/>
      <c r="B57" s="104" t="s">
        <v>60</v>
      </c>
      <c r="C57" s="104">
        <f>SUM(C8:C56)</f>
        <v>3036</v>
      </c>
      <c r="D57" s="104">
        <f t="shared" ref="D57:F57" si="0">SUM(D8:D56)</f>
        <v>25.99</v>
      </c>
      <c r="E57" s="104">
        <f t="shared" si="0"/>
        <v>4887</v>
      </c>
      <c r="F57" s="104">
        <f t="shared" si="0"/>
        <v>74.260000000000019</v>
      </c>
    </row>
  </sheetData>
  <mergeCells count="4">
    <mergeCell ref="B1:F1"/>
    <mergeCell ref="B2:F2"/>
    <mergeCell ref="B3:F3"/>
    <mergeCell ref="B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H9" sqref="H9"/>
    </sheetView>
  </sheetViews>
  <sheetFormatPr defaultRowHeight="15"/>
  <cols>
    <col min="1" max="1" width="24.140625" style="1072" customWidth="1"/>
    <col min="2" max="2" width="14.85546875" style="1072" customWidth="1"/>
    <col min="3" max="3" width="22.28515625" style="1072" customWidth="1"/>
    <col min="4" max="4" width="16.28515625" style="1072" customWidth="1"/>
    <col min="5" max="5" width="18.7109375" style="1072" customWidth="1"/>
    <col min="6" max="6" width="19.140625" style="1072" customWidth="1"/>
    <col min="7" max="7" width="16.42578125" style="1072" customWidth="1"/>
    <col min="8" max="9" width="17.140625" style="1072" customWidth="1"/>
    <col min="10" max="10" width="19.42578125" style="1072" customWidth="1"/>
    <col min="11" max="11" width="20.5703125" style="1072" customWidth="1"/>
    <col min="12" max="12" width="18.28515625" style="1072" customWidth="1"/>
    <col min="13" max="13" width="21.7109375" style="1072" customWidth="1"/>
    <col min="14" max="14" width="17.5703125" style="1072" customWidth="1"/>
    <col min="15" max="15" width="19.42578125" style="1072" customWidth="1"/>
    <col min="16" max="16" width="15.42578125" style="1072" customWidth="1"/>
    <col min="17" max="17" width="31" style="1072" customWidth="1"/>
    <col min="18" max="224" width="9.140625" style="1039" customWidth="1"/>
    <col min="225" max="225" width="25.5703125" style="1039" customWidth="1"/>
    <col min="226" max="226" width="24.140625" style="1039" customWidth="1"/>
    <col min="227" max="227" width="14.85546875" style="1039" customWidth="1"/>
    <col min="228" max="228" width="15.28515625" style="1039" customWidth="1"/>
    <col min="229" max="229" width="16.28515625" style="1039" customWidth="1"/>
    <col min="230" max="230" width="18.7109375" style="1039" customWidth="1"/>
    <col min="231" max="231" width="19.140625" style="1039" customWidth="1"/>
    <col min="232" max="232" width="16.42578125" style="1039" customWidth="1"/>
    <col min="233" max="234" width="17.140625" style="1039" customWidth="1"/>
    <col min="235" max="235" width="16.42578125" style="1039" customWidth="1"/>
    <col min="236" max="236" width="14.28515625" style="1039" customWidth="1"/>
    <col min="237" max="237" width="18.28515625" style="1039" customWidth="1"/>
    <col min="238" max="241" width="0" style="1039" hidden="1" customWidth="1"/>
    <col min="242" max="242" width="14.85546875" style="1039" customWidth="1"/>
    <col min="243" max="243" width="17.5703125" style="1039" customWidth="1"/>
    <col min="244" max="244" width="14.42578125" style="1039" customWidth="1"/>
    <col min="245" max="245" width="15.42578125" style="1039" customWidth="1"/>
    <col min="246" max="246" width="20.85546875" style="1039" customWidth="1"/>
    <col min="247" max="249" width="9.140625" style="1039" customWidth="1"/>
    <col min="250" max="250" width="10.42578125" style="1039" bestFit="1" customWidth="1"/>
    <col min="251" max="256" width="9.140625" style="1039"/>
    <col min="257" max="257" width="24.140625" style="1039" customWidth="1"/>
    <col min="258" max="258" width="14.85546875" style="1039" customWidth="1"/>
    <col min="259" max="259" width="22.28515625" style="1039" customWidth="1"/>
    <col min="260" max="260" width="16.28515625" style="1039" customWidth="1"/>
    <col min="261" max="261" width="18.7109375" style="1039" customWidth="1"/>
    <col min="262" max="262" width="19.140625" style="1039" customWidth="1"/>
    <col min="263" max="263" width="16.42578125" style="1039" customWidth="1"/>
    <col min="264" max="265" width="17.140625" style="1039" customWidth="1"/>
    <col min="266" max="266" width="19.42578125" style="1039" customWidth="1"/>
    <col min="267" max="267" width="20.5703125" style="1039" customWidth="1"/>
    <col min="268" max="268" width="18.28515625" style="1039" customWidth="1"/>
    <col min="269" max="269" width="21.7109375" style="1039" customWidth="1"/>
    <col min="270" max="270" width="17.5703125" style="1039" customWidth="1"/>
    <col min="271" max="271" width="19.42578125" style="1039" customWidth="1"/>
    <col min="272" max="272" width="15.42578125" style="1039" customWidth="1"/>
    <col min="273" max="273" width="31" style="1039" customWidth="1"/>
    <col min="274" max="480" width="9.140625" style="1039" customWidth="1"/>
    <col min="481" max="481" width="25.5703125" style="1039" customWidth="1"/>
    <col min="482" max="482" width="24.140625" style="1039" customWidth="1"/>
    <col min="483" max="483" width="14.85546875" style="1039" customWidth="1"/>
    <col min="484" max="484" width="15.28515625" style="1039" customWidth="1"/>
    <col min="485" max="485" width="16.28515625" style="1039" customWidth="1"/>
    <col min="486" max="486" width="18.7109375" style="1039" customWidth="1"/>
    <col min="487" max="487" width="19.140625" style="1039" customWidth="1"/>
    <col min="488" max="488" width="16.42578125" style="1039" customWidth="1"/>
    <col min="489" max="490" width="17.140625" style="1039" customWidth="1"/>
    <col min="491" max="491" width="16.42578125" style="1039" customWidth="1"/>
    <col min="492" max="492" width="14.28515625" style="1039" customWidth="1"/>
    <col min="493" max="493" width="18.28515625" style="1039" customWidth="1"/>
    <col min="494" max="497" width="0" style="1039" hidden="1" customWidth="1"/>
    <col min="498" max="498" width="14.85546875" style="1039" customWidth="1"/>
    <col min="499" max="499" width="17.5703125" style="1039" customWidth="1"/>
    <col min="500" max="500" width="14.42578125" style="1039" customWidth="1"/>
    <col min="501" max="501" width="15.42578125" style="1039" customWidth="1"/>
    <col min="502" max="502" width="20.85546875" style="1039" customWidth="1"/>
    <col min="503" max="505" width="9.140625" style="1039" customWidth="1"/>
    <col min="506" max="506" width="10.42578125" style="1039" bestFit="1" customWidth="1"/>
    <col min="507" max="512" width="9.140625" style="1039"/>
    <col min="513" max="513" width="24.140625" style="1039" customWidth="1"/>
    <col min="514" max="514" width="14.85546875" style="1039" customWidth="1"/>
    <col min="515" max="515" width="22.28515625" style="1039" customWidth="1"/>
    <col min="516" max="516" width="16.28515625" style="1039" customWidth="1"/>
    <col min="517" max="517" width="18.7109375" style="1039" customWidth="1"/>
    <col min="518" max="518" width="19.140625" style="1039" customWidth="1"/>
    <col min="519" max="519" width="16.42578125" style="1039" customWidth="1"/>
    <col min="520" max="521" width="17.140625" style="1039" customWidth="1"/>
    <col min="522" max="522" width="19.42578125" style="1039" customWidth="1"/>
    <col min="523" max="523" width="20.5703125" style="1039" customWidth="1"/>
    <col min="524" max="524" width="18.28515625" style="1039" customWidth="1"/>
    <col min="525" max="525" width="21.7109375" style="1039" customWidth="1"/>
    <col min="526" max="526" width="17.5703125" style="1039" customWidth="1"/>
    <col min="527" max="527" width="19.42578125" style="1039" customWidth="1"/>
    <col min="528" max="528" width="15.42578125" style="1039" customWidth="1"/>
    <col min="529" max="529" width="31" style="1039" customWidth="1"/>
    <col min="530" max="736" width="9.140625" style="1039" customWidth="1"/>
    <col min="737" max="737" width="25.5703125" style="1039" customWidth="1"/>
    <col min="738" max="738" width="24.140625" style="1039" customWidth="1"/>
    <col min="739" max="739" width="14.85546875" style="1039" customWidth="1"/>
    <col min="740" max="740" width="15.28515625" style="1039" customWidth="1"/>
    <col min="741" max="741" width="16.28515625" style="1039" customWidth="1"/>
    <col min="742" max="742" width="18.7109375" style="1039" customWidth="1"/>
    <col min="743" max="743" width="19.140625" style="1039" customWidth="1"/>
    <col min="744" max="744" width="16.42578125" style="1039" customWidth="1"/>
    <col min="745" max="746" width="17.140625" style="1039" customWidth="1"/>
    <col min="747" max="747" width="16.42578125" style="1039" customWidth="1"/>
    <col min="748" max="748" width="14.28515625" style="1039" customWidth="1"/>
    <col min="749" max="749" width="18.28515625" style="1039" customWidth="1"/>
    <col min="750" max="753" width="0" style="1039" hidden="1" customWidth="1"/>
    <col min="754" max="754" width="14.85546875" style="1039" customWidth="1"/>
    <col min="755" max="755" width="17.5703125" style="1039" customWidth="1"/>
    <col min="756" max="756" width="14.42578125" style="1039" customWidth="1"/>
    <col min="757" max="757" width="15.42578125" style="1039" customWidth="1"/>
    <col min="758" max="758" width="20.85546875" style="1039" customWidth="1"/>
    <col min="759" max="761" width="9.140625" style="1039" customWidth="1"/>
    <col min="762" max="762" width="10.42578125" style="1039" bestFit="1" customWidth="1"/>
    <col min="763" max="768" width="9.140625" style="1039"/>
    <col min="769" max="769" width="24.140625" style="1039" customWidth="1"/>
    <col min="770" max="770" width="14.85546875" style="1039" customWidth="1"/>
    <col min="771" max="771" width="22.28515625" style="1039" customWidth="1"/>
    <col min="772" max="772" width="16.28515625" style="1039" customWidth="1"/>
    <col min="773" max="773" width="18.7109375" style="1039" customWidth="1"/>
    <col min="774" max="774" width="19.140625" style="1039" customWidth="1"/>
    <col min="775" max="775" width="16.42578125" style="1039" customWidth="1"/>
    <col min="776" max="777" width="17.140625" style="1039" customWidth="1"/>
    <col min="778" max="778" width="19.42578125" style="1039" customWidth="1"/>
    <col min="779" max="779" width="20.5703125" style="1039" customWidth="1"/>
    <col min="780" max="780" width="18.28515625" style="1039" customWidth="1"/>
    <col min="781" max="781" width="21.7109375" style="1039" customWidth="1"/>
    <col min="782" max="782" width="17.5703125" style="1039" customWidth="1"/>
    <col min="783" max="783" width="19.42578125" style="1039" customWidth="1"/>
    <col min="784" max="784" width="15.42578125" style="1039" customWidth="1"/>
    <col min="785" max="785" width="31" style="1039" customWidth="1"/>
    <col min="786" max="992" width="9.140625" style="1039" customWidth="1"/>
    <col min="993" max="993" width="25.5703125" style="1039" customWidth="1"/>
    <col min="994" max="994" width="24.140625" style="1039" customWidth="1"/>
    <col min="995" max="995" width="14.85546875" style="1039" customWidth="1"/>
    <col min="996" max="996" width="15.28515625" style="1039" customWidth="1"/>
    <col min="997" max="997" width="16.28515625" style="1039" customWidth="1"/>
    <col min="998" max="998" width="18.7109375" style="1039" customWidth="1"/>
    <col min="999" max="999" width="19.140625" style="1039" customWidth="1"/>
    <col min="1000" max="1000" width="16.42578125" style="1039" customWidth="1"/>
    <col min="1001" max="1002" width="17.140625" style="1039" customWidth="1"/>
    <col min="1003" max="1003" width="16.42578125" style="1039" customWidth="1"/>
    <col min="1004" max="1004" width="14.28515625" style="1039" customWidth="1"/>
    <col min="1005" max="1005" width="18.28515625" style="1039" customWidth="1"/>
    <col min="1006" max="1009" width="0" style="1039" hidden="1" customWidth="1"/>
    <col min="1010" max="1010" width="14.85546875" style="1039" customWidth="1"/>
    <col min="1011" max="1011" width="17.5703125" style="1039" customWidth="1"/>
    <col min="1012" max="1012" width="14.42578125" style="1039" customWidth="1"/>
    <col min="1013" max="1013" width="15.42578125" style="1039" customWidth="1"/>
    <col min="1014" max="1014" width="20.85546875" style="1039" customWidth="1"/>
    <col min="1015" max="1017" width="9.140625" style="1039" customWidth="1"/>
    <col min="1018" max="1018" width="10.42578125" style="1039" bestFit="1" customWidth="1"/>
    <col min="1019" max="1024" width="9.140625" style="1039"/>
    <col min="1025" max="1025" width="24.140625" style="1039" customWidth="1"/>
    <col min="1026" max="1026" width="14.85546875" style="1039" customWidth="1"/>
    <col min="1027" max="1027" width="22.28515625" style="1039" customWidth="1"/>
    <col min="1028" max="1028" width="16.28515625" style="1039" customWidth="1"/>
    <col min="1029" max="1029" width="18.7109375" style="1039" customWidth="1"/>
    <col min="1030" max="1030" width="19.140625" style="1039" customWidth="1"/>
    <col min="1031" max="1031" width="16.42578125" style="1039" customWidth="1"/>
    <col min="1032" max="1033" width="17.140625" style="1039" customWidth="1"/>
    <col min="1034" max="1034" width="19.42578125" style="1039" customWidth="1"/>
    <col min="1035" max="1035" width="20.5703125" style="1039" customWidth="1"/>
    <col min="1036" max="1036" width="18.28515625" style="1039" customWidth="1"/>
    <col min="1037" max="1037" width="21.7109375" style="1039" customWidth="1"/>
    <col min="1038" max="1038" width="17.5703125" style="1039" customWidth="1"/>
    <col min="1039" max="1039" width="19.42578125" style="1039" customWidth="1"/>
    <col min="1040" max="1040" width="15.42578125" style="1039" customWidth="1"/>
    <col min="1041" max="1041" width="31" style="1039" customWidth="1"/>
    <col min="1042" max="1248" width="9.140625" style="1039" customWidth="1"/>
    <col min="1249" max="1249" width="25.5703125" style="1039" customWidth="1"/>
    <col min="1250" max="1250" width="24.140625" style="1039" customWidth="1"/>
    <col min="1251" max="1251" width="14.85546875" style="1039" customWidth="1"/>
    <col min="1252" max="1252" width="15.28515625" style="1039" customWidth="1"/>
    <col min="1253" max="1253" width="16.28515625" style="1039" customWidth="1"/>
    <col min="1254" max="1254" width="18.7109375" style="1039" customWidth="1"/>
    <col min="1255" max="1255" width="19.140625" style="1039" customWidth="1"/>
    <col min="1256" max="1256" width="16.42578125" style="1039" customWidth="1"/>
    <col min="1257" max="1258" width="17.140625" style="1039" customWidth="1"/>
    <col min="1259" max="1259" width="16.42578125" style="1039" customWidth="1"/>
    <col min="1260" max="1260" width="14.28515625" style="1039" customWidth="1"/>
    <col min="1261" max="1261" width="18.28515625" style="1039" customWidth="1"/>
    <col min="1262" max="1265" width="0" style="1039" hidden="1" customWidth="1"/>
    <col min="1266" max="1266" width="14.85546875" style="1039" customWidth="1"/>
    <col min="1267" max="1267" width="17.5703125" style="1039" customWidth="1"/>
    <col min="1268" max="1268" width="14.42578125" style="1039" customWidth="1"/>
    <col min="1269" max="1269" width="15.42578125" style="1039" customWidth="1"/>
    <col min="1270" max="1270" width="20.85546875" style="1039" customWidth="1"/>
    <col min="1271" max="1273" width="9.140625" style="1039" customWidth="1"/>
    <col min="1274" max="1274" width="10.42578125" style="1039" bestFit="1" customWidth="1"/>
    <col min="1275" max="1280" width="9.140625" style="1039"/>
    <col min="1281" max="1281" width="24.140625" style="1039" customWidth="1"/>
    <col min="1282" max="1282" width="14.85546875" style="1039" customWidth="1"/>
    <col min="1283" max="1283" width="22.28515625" style="1039" customWidth="1"/>
    <col min="1284" max="1284" width="16.28515625" style="1039" customWidth="1"/>
    <col min="1285" max="1285" width="18.7109375" style="1039" customWidth="1"/>
    <col min="1286" max="1286" width="19.140625" style="1039" customWidth="1"/>
    <col min="1287" max="1287" width="16.42578125" style="1039" customWidth="1"/>
    <col min="1288" max="1289" width="17.140625" style="1039" customWidth="1"/>
    <col min="1290" max="1290" width="19.42578125" style="1039" customWidth="1"/>
    <col min="1291" max="1291" width="20.5703125" style="1039" customWidth="1"/>
    <col min="1292" max="1292" width="18.28515625" style="1039" customWidth="1"/>
    <col min="1293" max="1293" width="21.7109375" style="1039" customWidth="1"/>
    <col min="1294" max="1294" width="17.5703125" style="1039" customWidth="1"/>
    <col min="1295" max="1295" width="19.42578125" style="1039" customWidth="1"/>
    <col min="1296" max="1296" width="15.42578125" style="1039" customWidth="1"/>
    <col min="1297" max="1297" width="31" style="1039" customWidth="1"/>
    <col min="1298" max="1504" width="9.140625" style="1039" customWidth="1"/>
    <col min="1505" max="1505" width="25.5703125" style="1039" customWidth="1"/>
    <col min="1506" max="1506" width="24.140625" style="1039" customWidth="1"/>
    <col min="1507" max="1507" width="14.85546875" style="1039" customWidth="1"/>
    <col min="1508" max="1508" width="15.28515625" style="1039" customWidth="1"/>
    <col min="1509" max="1509" width="16.28515625" style="1039" customWidth="1"/>
    <col min="1510" max="1510" width="18.7109375" style="1039" customWidth="1"/>
    <col min="1511" max="1511" width="19.140625" style="1039" customWidth="1"/>
    <col min="1512" max="1512" width="16.42578125" style="1039" customWidth="1"/>
    <col min="1513" max="1514" width="17.140625" style="1039" customWidth="1"/>
    <col min="1515" max="1515" width="16.42578125" style="1039" customWidth="1"/>
    <col min="1516" max="1516" width="14.28515625" style="1039" customWidth="1"/>
    <col min="1517" max="1517" width="18.28515625" style="1039" customWidth="1"/>
    <col min="1518" max="1521" width="0" style="1039" hidden="1" customWidth="1"/>
    <col min="1522" max="1522" width="14.85546875" style="1039" customWidth="1"/>
    <col min="1523" max="1523" width="17.5703125" style="1039" customWidth="1"/>
    <col min="1524" max="1524" width="14.42578125" style="1039" customWidth="1"/>
    <col min="1525" max="1525" width="15.42578125" style="1039" customWidth="1"/>
    <col min="1526" max="1526" width="20.85546875" style="1039" customWidth="1"/>
    <col min="1527" max="1529" width="9.140625" style="1039" customWidth="1"/>
    <col min="1530" max="1530" width="10.42578125" style="1039" bestFit="1" customWidth="1"/>
    <col min="1531" max="1536" width="9.140625" style="1039"/>
    <col min="1537" max="1537" width="24.140625" style="1039" customWidth="1"/>
    <col min="1538" max="1538" width="14.85546875" style="1039" customWidth="1"/>
    <col min="1539" max="1539" width="22.28515625" style="1039" customWidth="1"/>
    <col min="1540" max="1540" width="16.28515625" style="1039" customWidth="1"/>
    <col min="1541" max="1541" width="18.7109375" style="1039" customWidth="1"/>
    <col min="1542" max="1542" width="19.140625" style="1039" customWidth="1"/>
    <col min="1543" max="1543" width="16.42578125" style="1039" customWidth="1"/>
    <col min="1544" max="1545" width="17.140625" style="1039" customWidth="1"/>
    <col min="1546" max="1546" width="19.42578125" style="1039" customWidth="1"/>
    <col min="1547" max="1547" width="20.5703125" style="1039" customWidth="1"/>
    <col min="1548" max="1548" width="18.28515625" style="1039" customWidth="1"/>
    <col min="1549" max="1549" width="21.7109375" style="1039" customWidth="1"/>
    <col min="1550" max="1550" width="17.5703125" style="1039" customWidth="1"/>
    <col min="1551" max="1551" width="19.42578125" style="1039" customWidth="1"/>
    <col min="1552" max="1552" width="15.42578125" style="1039" customWidth="1"/>
    <col min="1553" max="1553" width="31" style="1039" customWidth="1"/>
    <col min="1554" max="1760" width="9.140625" style="1039" customWidth="1"/>
    <col min="1761" max="1761" width="25.5703125" style="1039" customWidth="1"/>
    <col min="1762" max="1762" width="24.140625" style="1039" customWidth="1"/>
    <col min="1763" max="1763" width="14.85546875" style="1039" customWidth="1"/>
    <col min="1764" max="1764" width="15.28515625" style="1039" customWidth="1"/>
    <col min="1765" max="1765" width="16.28515625" style="1039" customWidth="1"/>
    <col min="1766" max="1766" width="18.7109375" style="1039" customWidth="1"/>
    <col min="1767" max="1767" width="19.140625" style="1039" customWidth="1"/>
    <col min="1768" max="1768" width="16.42578125" style="1039" customWidth="1"/>
    <col min="1769" max="1770" width="17.140625" style="1039" customWidth="1"/>
    <col min="1771" max="1771" width="16.42578125" style="1039" customWidth="1"/>
    <col min="1772" max="1772" width="14.28515625" style="1039" customWidth="1"/>
    <col min="1773" max="1773" width="18.28515625" style="1039" customWidth="1"/>
    <col min="1774" max="1777" width="0" style="1039" hidden="1" customWidth="1"/>
    <col min="1778" max="1778" width="14.85546875" style="1039" customWidth="1"/>
    <col min="1779" max="1779" width="17.5703125" style="1039" customWidth="1"/>
    <col min="1780" max="1780" width="14.42578125" style="1039" customWidth="1"/>
    <col min="1781" max="1781" width="15.42578125" style="1039" customWidth="1"/>
    <col min="1782" max="1782" width="20.85546875" style="1039" customWidth="1"/>
    <col min="1783" max="1785" width="9.140625" style="1039" customWidth="1"/>
    <col min="1786" max="1786" width="10.42578125" style="1039" bestFit="1" customWidth="1"/>
    <col min="1787" max="1792" width="9.140625" style="1039"/>
    <col min="1793" max="1793" width="24.140625" style="1039" customWidth="1"/>
    <col min="1794" max="1794" width="14.85546875" style="1039" customWidth="1"/>
    <col min="1795" max="1795" width="22.28515625" style="1039" customWidth="1"/>
    <col min="1796" max="1796" width="16.28515625" style="1039" customWidth="1"/>
    <col min="1797" max="1797" width="18.7109375" style="1039" customWidth="1"/>
    <col min="1798" max="1798" width="19.140625" style="1039" customWidth="1"/>
    <col min="1799" max="1799" width="16.42578125" style="1039" customWidth="1"/>
    <col min="1800" max="1801" width="17.140625" style="1039" customWidth="1"/>
    <col min="1802" max="1802" width="19.42578125" style="1039" customWidth="1"/>
    <col min="1803" max="1803" width="20.5703125" style="1039" customWidth="1"/>
    <col min="1804" max="1804" width="18.28515625" style="1039" customWidth="1"/>
    <col min="1805" max="1805" width="21.7109375" style="1039" customWidth="1"/>
    <col min="1806" max="1806" width="17.5703125" style="1039" customWidth="1"/>
    <col min="1807" max="1807" width="19.42578125" style="1039" customWidth="1"/>
    <col min="1808" max="1808" width="15.42578125" style="1039" customWidth="1"/>
    <col min="1809" max="1809" width="31" style="1039" customWidth="1"/>
    <col min="1810" max="2016" width="9.140625" style="1039" customWidth="1"/>
    <col min="2017" max="2017" width="25.5703125" style="1039" customWidth="1"/>
    <col min="2018" max="2018" width="24.140625" style="1039" customWidth="1"/>
    <col min="2019" max="2019" width="14.85546875" style="1039" customWidth="1"/>
    <col min="2020" max="2020" width="15.28515625" style="1039" customWidth="1"/>
    <col min="2021" max="2021" width="16.28515625" style="1039" customWidth="1"/>
    <col min="2022" max="2022" width="18.7109375" style="1039" customWidth="1"/>
    <col min="2023" max="2023" width="19.140625" style="1039" customWidth="1"/>
    <col min="2024" max="2024" width="16.42578125" style="1039" customWidth="1"/>
    <col min="2025" max="2026" width="17.140625" style="1039" customWidth="1"/>
    <col min="2027" max="2027" width="16.42578125" style="1039" customWidth="1"/>
    <col min="2028" max="2028" width="14.28515625" style="1039" customWidth="1"/>
    <col min="2029" max="2029" width="18.28515625" style="1039" customWidth="1"/>
    <col min="2030" max="2033" width="0" style="1039" hidden="1" customWidth="1"/>
    <col min="2034" max="2034" width="14.85546875" style="1039" customWidth="1"/>
    <col min="2035" max="2035" width="17.5703125" style="1039" customWidth="1"/>
    <col min="2036" max="2036" width="14.42578125" style="1039" customWidth="1"/>
    <col min="2037" max="2037" width="15.42578125" style="1039" customWidth="1"/>
    <col min="2038" max="2038" width="20.85546875" style="1039" customWidth="1"/>
    <col min="2039" max="2041" width="9.140625" style="1039" customWidth="1"/>
    <col min="2042" max="2042" width="10.42578125" style="1039" bestFit="1" customWidth="1"/>
    <col min="2043" max="2048" width="9.140625" style="1039"/>
    <col min="2049" max="2049" width="24.140625" style="1039" customWidth="1"/>
    <col min="2050" max="2050" width="14.85546875" style="1039" customWidth="1"/>
    <col min="2051" max="2051" width="22.28515625" style="1039" customWidth="1"/>
    <col min="2052" max="2052" width="16.28515625" style="1039" customWidth="1"/>
    <col min="2053" max="2053" width="18.7109375" style="1039" customWidth="1"/>
    <col min="2054" max="2054" width="19.140625" style="1039" customWidth="1"/>
    <col min="2055" max="2055" width="16.42578125" style="1039" customWidth="1"/>
    <col min="2056" max="2057" width="17.140625" style="1039" customWidth="1"/>
    <col min="2058" max="2058" width="19.42578125" style="1039" customWidth="1"/>
    <col min="2059" max="2059" width="20.5703125" style="1039" customWidth="1"/>
    <col min="2060" max="2060" width="18.28515625" style="1039" customWidth="1"/>
    <col min="2061" max="2061" width="21.7109375" style="1039" customWidth="1"/>
    <col min="2062" max="2062" width="17.5703125" style="1039" customWidth="1"/>
    <col min="2063" max="2063" width="19.42578125" style="1039" customWidth="1"/>
    <col min="2064" max="2064" width="15.42578125" style="1039" customWidth="1"/>
    <col min="2065" max="2065" width="31" style="1039" customWidth="1"/>
    <col min="2066" max="2272" width="9.140625" style="1039" customWidth="1"/>
    <col min="2273" max="2273" width="25.5703125" style="1039" customWidth="1"/>
    <col min="2274" max="2274" width="24.140625" style="1039" customWidth="1"/>
    <col min="2275" max="2275" width="14.85546875" style="1039" customWidth="1"/>
    <col min="2276" max="2276" width="15.28515625" style="1039" customWidth="1"/>
    <col min="2277" max="2277" width="16.28515625" style="1039" customWidth="1"/>
    <col min="2278" max="2278" width="18.7109375" style="1039" customWidth="1"/>
    <col min="2279" max="2279" width="19.140625" style="1039" customWidth="1"/>
    <col min="2280" max="2280" width="16.42578125" style="1039" customWidth="1"/>
    <col min="2281" max="2282" width="17.140625" style="1039" customWidth="1"/>
    <col min="2283" max="2283" width="16.42578125" style="1039" customWidth="1"/>
    <col min="2284" max="2284" width="14.28515625" style="1039" customWidth="1"/>
    <col min="2285" max="2285" width="18.28515625" style="1039" customWidth="1"/>
    <col min="2286" max="2289" width="0" style="1039" hidden="1" customWidth="1"/>
    <col min="2290" max="2290" width="14.85546875" style="1039" customWidth="1"/>
    <col min="2291" max="2291" width="17.5703125" style="1039" customWidth="1"/>
    <col min="2292" max="2292" width="14.42578125" style="1039" customWidth="1"/>
    <col min="2293" max="2293" width="15.42578125" style="1039" customWidth="1"/>
    <col min="2294" max="2294" width="20.85546875" style="1039" customWidth="1"/>
    <col min="2295" max="2297" width="9.140625" style="1039" customWidth="1"/>
    <col min="2298" max="2298" width="10.42578125" style="1039" bestFit="1" customWidth="1"/>
    <col min="2299" max="2304" width="9.140625" style="1039"/>
    <col min="2305" max="2305" width="24.140625" style="1039" customWidth="1"/>
    <col min="2306" max="2306" width="14.85546875" style="1039" customWidth="1"/>
    <col min="2307" max="2307" width="22.28515625" style="1039" customWidth="1"/>
    <col min="2308" max="2308" width="16.28515625" style="1039" customWidth="1"/>
    <col min="2309" max="2309" width="18.7109375" style="1039" customWidth="1"/>
    <col min="2310" max="2310" width="19.140625" style="1039" customWidth="1"/>
    <col min="2311" max="2311" width="16.42578125" style="1039" customWidth="1"/>
    <col min="2312" max="2313" width="17.140625" style="1039" customWidth="1"/>
    <col min="2314" max="2314" width="19.42578125" style="1039" customWidth="1"/>
    <col min="2315" max="2315" width="20.5703125" style="1039" customWidth="1"/>
    <col min="2316" max="2316" width="18.28515625" style="1039" customWidth="1"/>
    <col min="2317" max="2317" width="21.7109375" style="1039" customWidth="1"/>
    <col min="2318" max="2318" width="17.5703125" style="1039" customWidth="1"/>
    <col min="2319" max="2319" width="19.42578125" style="1039" customWidth="1"/>
    <col min="2320" max="2320" width="15.42578125" style="1039" customWidth="1"/>
    <col min="2321" max="2321" width="31" style="1039" customWidth="1"/>
    <col min="2322" max="2528" width="9.140625" style="1039" customWidth="1"/>
    <col min="2529" max="2529" width="25.5703125" style="1039" customWidth="1"/>
    <col min="2530" max="2530" width="24.140625" style="1039" customWidth="1"/>
    <col min="2531" max="2531" width="14.85546875" style="1039" customWidth="1"/>
    <col min="2532" max="2532" width="15.28515625" style="1039" customWidth="1"/>
    <col min="2533" max="2533" width="16.28515625" style="1039" customWidth="1"/>
    <col min="2534" max="2534" width="18.7109375" style="1039" customWidth="1"/>
    <col min="2535" max="2535" width="19.140625" style="1039" customWidth="1"/>
    <col min="2536" max="2536" width="16.42578125" style="1039" customWidth="1"/>
    <col min="2537" max="2538" width="17.140625" style="1039" customWidth="1"/>
    <col min="2539" max="2539" width="16.42578125" style="1039" customWidth="1"/>
    <col min="2540" max="2540" width="14.28515625" style="1039" customWidth="1"/>
    <col min="2541" max="2541" width="18.28515625" style="1039" customWidth="1"/>
    <col min="2542" max="2545" width="0" style="1039" hidden="1" customWidth="1"/>
    <col min="2546" max="2546" width="14.85546875" style="1039" customWidth="1"/>
    <col min="2547" max="2547" width="17.5703125" style="1039" customWidth="1"/>
    <col min="2548" max="2548" width="14.42578125" style="1039" customWidth="1"/>
    <col min="2549" max="2549" width="15.42578125" style="1039" customWidth="1"/>
    <col min="2550" max="2550" width="20.85546875" style="1039" customWidth="1"/>
    <col min="2551" max="2553" width="9.140625" style="1039" customWidth="1"/>
    <col min="2554" max="2554" width="10.42578125" style="1039" bestFit="1" customWidth="1"/>
    <col min="2555" max="2560" width="9.140625" style="1039"/>
    <col min="2561" max="2561" width="24.140625" style="1039" customWidth="1"/>
    <col min="2562" max="2562" width="14.85546875" style="1039" customWidth="1"/>
    <col min="2563" max="2563" width="22.28515625" style="1039" customWidth="1"/>
    <col min="2564" max="2564" width="16.28515625" style="1039" customWidth="1"/>
    <col min="2565" max="2565" width="18.7109375" style="1039" customWidth="1"/>
    <col min="2566" max="2566" width="19.140625" style="1039" customWidth="1"/>
    <col min="2567" max="2567" width="16.42578125" style="1039" customWidth="1"/>
    <col min="2568" max="2569" width="17.140625" style="1039" customWidth="1"/>
    <col min="2570" max="2570" width="19.42578125" style="1039" customWidth="1"/>
    <col min="2571" max="2571" width="20.5703125" style="1039" customWidth="1"/>
    <col min="2572" max="2572" width="18.28515625" style="1039" customWidth="1"/>
    <col min="2573" max="2573" width="21.7109375" style="1039" customWidth="1"/>
    <col min="2574" max="2574" width="17.5703125" style="1039" customWidth="1"/>
    <col min="2575" max="2575" width="19.42578125" style="1039" customWidth="1"/>
    <col min="2576" max="2576" width="15.42578125" style="1039" customWidth="1"/>
    <col min="2577" max="2577" width="31" style="1039" customWidth="1"/>
    <col min="2578" max="2784" width="9.140625" style="1039" customWidth="1"/>
    <col min="2785" max="2785" width="25.5703125" style="1039" customWidth="1"/>
    <col min="2786" max="2786" width="24.140625" style="1039" customWidth="1"/>
    <col min="2787" max="2787" width="14.85546875" style="1039" customWidth="1"/>
    <col min="2788" max="2788" width="15.28515625" style="1039" customWidth="1"/>
    <col min="2789" max="2789" width="16.28515625" style="1039" customWidth="1"/>
    <col min="2790" max="2790" width="18.7109375" style="1039" customWidth="1"/>
    <col min="2791" max="2791" width="19.140625" style="1039" customWidth="1"/>
    <col min="2792" max="2792" width="16.42578125" style="1039" customWidth="1"/>
    <col min="2793" max="2794" width="17.140625" style="1039" customWidth="1"/>
    <col min="2795" max="2795" width="16.42578125" style="1039" customWidth="1"/>
    <col min="2796" max="2796" width="14.28515625" style="1039" customWidth="1"/>
    <col min="2797" max="2797" width="18.28515625" style="1039" customWidth="1"/>
    <col min="2798" max="2801" width="0" style="1039" hidden="1" customWidth="1"/>
    <col min="2802" max="2802" width="14.85546875" style="1039" customWidth="1"/>
    <col min="2803" max="2803" width="17.5703125" style="1039" customWidth="1"/>
    <col min="2804" max="2804" width="14.42578125" style="1039" customWidth="1"/>
    <col min="2805" max="2805" width="15.42578125" style="1039" customWidth="1"/>
    <col min="2806" max="2806" width="20.85546875" style="1039" customWidth="1"/>
    <col min="2807" max="2809" width="9.140625" style="1039" customWidth="1"/>
    <col min="2810" max="2810" width="10.42578125" style="1039" bestFit="1" customWidth="1"/>
    <col min="2811" max="2816" width="9.140625" style="1039"/>
    <col min="2817" max="2817" width="24.140625" style="1039" customWidth="1"/>
    <col min="2818" max="2818" width="14.85546875" style="1039" customWidth="1"/>
    <col min="2819" max="2819" width="22.28515625" style="1039" customWidth="1"/>
    <col min="2820" max="2820" width="16.28515625" style="1039" customWidth="1"/>
    <col min="2821" max="2821" width="18.7109375" style="1039" customWidth="1"/>
    <col min="2822" max="2822" width="19.140625" style="1039" customWidth="1"/>
    <col min="2823" max="2823" width="16.42578125" style="1039" customWidth="1"/>
    <col min="2824" max="2825" width="17.140625" style="1039" customWidth="1"/>
    <col min="2826" max="2826" width="19.42578125" style="1039" customWidth="1"/>
    <col min="2827" max="2827" width="20.5703125" style="1039" customWidth="1"/>
    <col min="2828" max="2828" width="18.28515625" style="1039" customWidth="1"/>
    <col min="2829" max="2829" width="21.7109375" style="1039" customWidth="1"/>
    <col min="2830" max="2830" width="17.5703125" style="1039" customWidth="1"/>
    <col min="2831" max="2831" width="19.42578125" style="1039" customWidth="1"/>
    <col min="2832" max="2832" width="15.42578125" style="1039" customWidth="1"/>
    <col min="2833" max="2833" width="31" style="1039" customWidth="1"/>
    <col min="2834" max="3040" width="9.140625" style="1039" customWidth="1"/>
    <col min="3041" max="3041" width="25.5703125" style="1039" customWidth="1"/>
    <col min="3042" max="3042" width="24.140625" style="1039" customWidth="1"/>
    <col min="3043" max="3043" width="14.85546875" style="1039" customWidth="1"/>
    <col min="3044" max="3044" width="15.28515625" style="1039" customWidth="1"/>
    <col min="3045" max="3045" width="16.28515625" style="1039" customWidth="1"/>
    <col min="3046" max="3046" width="18.7109375" style="1039" customWidth="1"/>
    <col min="3047" max="3047" width="19.140625" style="1039" customWidth="1"/>
    <col min="3048" max="3048" width="16.42578125" style="1039" customWidth="1"/>
    <col min="3049" max="3050" width="17.140625" style="1039" customWidth="1"/>
    <col min="3051" max="3051" width="16.42578125" style="1039" customWidth="1"/>
    <col min="3052" max="3052" width="14.28515625" style="1039" customWidth="1"/>
    <col min="3053" max="3053" width="18.28515625" style="1039" customWidth="1"/>
    <col min="3054" max="3057" width="0" style="1039" hidden="1" customWidth="1"/>
    <col min="3058" max="3058" width="14.85546875" style="1039" customWidth="1"/>
    <col min="3059" max="3059" width="17.5703125" style="1039" customWidth="1"/>
    <col min="3060" max="3060" width="14.42578125" style="1039" customWidth="1"/>
    <col min="3061" max="3061" width="15.42578125" style="1039" customWidth="1"/>
    <col min="3062" max="3062" width="20.85546875" style="1039" customWidth="1"/>
    <col min="3063" max="3065" width="9.140625" style="1039" customWidth="1"/>
    <col min="3066" max="3066" width="10.42578125" style="1039" bestFit="1" customWidth="1"/>
    <col min="3067" max="3072" width="9.140625" style="1039"/>
    <col min="3073" max="3073" width="24.140625" style="1039" customWidth="1"/>
    <col min="3074" max="3074" width="14.85546875" style="1039" customWidth="1"/>
    <col min="3075" max="3075" width="22.28515625" style="1039" customWidth="1"/>
    <col min="3076" max="3076" width="16.28515625" style="1039" customWidth="1"/>
    <col min="3077" max="3077" width="18.7109375" style="1039" customWidth="1"/>
    <col min="3078" max="3078" width="19.140625" style="1039" customWidth="1"/>
    <col min="3079" max="3079" width="16.42578125" style="1039" customWidth="1"/>
    <col min="3080" max="3081" width="17.140625" style="1039" customWidth="1"/>
    <col min="3082" max="3082" width="19.42578125" style="1039" customWidth="1"/>
    <col min="3083" max="3083" width="20.5703125" style="1039" customWidth="1"/>
    <col min="3084" max="3084" width="18.28515625" style="1039" customWidth="1"/>
    <col min="3085" max="3085" width="21.7109375" style="1039" customWidth="1"/>
    <col min="3086" max="3086" width="17.5703125" style="1039" customWidth="1"/>
    <col min="3087" max="3087" width="19.42578125" style="1039" customWidth="1"/>
    <col min="3088" max="3088" width="15.42578125" style="1039" customWidth="1"/>
    <col min="3089" max="3089" width="31" style="1039" customWidth="1"/>
    <col min="3090" max="3296" width="9.140625" style="1039" customWidth="1"/>
    <col min="3297" max="3297" width="25.5703125" style="1039" customWidth="1"/>
    <col min="3298" max="3298" width="24.140625" style="1039" customWidth="1"/>
    <col min="3299" max="3299" width="14.85546875" style="1039" customWidth="1"/>
    <col min="3300" max="3300" width="15.28515625" style="1039" customWidth="1"/>
    <col min="3301" max="3301" width="16.28515625" style="1039" customWidth="1"/>
    <col min="3302" max="3302" width="18.7109375" style="1039" customWidth="1"/>
    <col min="3303" max="3303" width="19.140625" style="1039" customWidth="1"/>
    <col min="3304" max="3304" width="16.42578125" style="1039" customWidth="1"/>
    <col min="3305" max="3306" width="17.140625" style="1039" customWidth="1"/>
    <col min="3307" max="3307" width="16.42578125" style="1039" customWidth="1"/>
    <col min="3308" max="3308" width="14.28515625" style="1039" customWidth="1"/>
    <col min="3309" max="3309" width="18.28515625" style="1039" customWidth="1"/>
    <col min="3310" max="3313" width="0" style="1039" hidden="1" customWidth="1"/>
    <col min="3314" max="3314" width="14.85546875" style="1039" customWidth="1"/>
    <col min="3315" max="3315" width="17.5703125" style="1039" customWidth="1"/>
    <col min="3316" max="3316" width="14.42578125" style="1039" customWidth="1"/>
    <col min="3317" max="3317" width="15.42578125" style="1039" customWidth="1"/>
    <col min="3318" max="3318" width="20.85546875" style="1039" customWidth="1"/>
    <col min="3319" max="3321" width="9.140625" style="1039" customWidth="1"/>
    <col min="3322" max="3322" width="10.42578125" style="1039" bestFit="1" customWidth="1"/>
    <col min="3323" max="3328" width="9.140625" style="1039"/>
    <col min="3329" max="3329" width="24.140625" style="1039" customWidth="1"/>
    <col min="3330" max="3330" width="14.85546875" style="1039" customWidth="1"/>
    <col min="3331" max="3331" width="22.28515625" style="1039" customWidth="1"/>
    <col min="3332" max="3332" width="16.28515625" style="1039" customWidth="1"/>
    <col min="3333" max="3333" width="18.7109375" style="1039" customWidth="1"/>
    <col min="3334" max="3334" width="19.140625" style="1039" customWidth="1"/>
    <col min="3335" max="3335" width="16.42578125" style="1039" customWidth="1"/>
    <col min="3336" max="3337" width="17.140625" style="1039" customWidth="1"/>
    <col min="3338" max="3338" width="19.42578125" style="1039" customWidth="1"/>
    <col min="3339" max="3339" width="20.5703125" style="1039" customWidth="1"/>
    <col min="3340" max="3340" width="18.28515625" style="1039" customWidth="1"/>
    <col min="3341" max="3341" width="21.7109375" style="1039" customWidth="1"/>
    <col min="3342" max="3342" width="17.5703125" style="1039" customWidth="1"/>
    <col min="3343" max="3343" width="19.42578125" style="1039" customWidth="1"/>
    <col min="3344" max="3344" width="15.42578125" style="1039" customWidth="1"/>
    <col min="3345" max="3345" width="31" style="1039" customWidth="1"/>
    <col min="3346" max="3552" width="9.140625" style="1039" customWidth="1"/>
    <col min="3553" max="3553" width="25.5703125" style="1039" customWidth="1"/>
    <col min="3554" max="3554" width="24.140625" style="1039" customWidth="1"/>
    <col min="3555" max="3555" width="14.85546875" style="1039" customWidth="1"/>
    <col min="3556" max="3556" width="15.28515625" style="1039" customWidth="1"/>
    <col min="3557" max="3557" width="16.28515625" style="1039" customWidth="1"/>
    <col min="3558" max="3558" width="18.7109375" style="1039" customWidth="1"/>
    <col min="3559" max="3559" width="19.140625" style="1039" customWidth="1"/>
    <col min="3560" max="3560" width="16.42578125" style="1039" customWidth="1"/>
    <col min="3561" max="3562" width="17.140625" style="1039" customWidth="1"/>
    <col min="3563" max="3563" width="16.42578125" style="1039" customWidth="1"/>
    <col min="3564" max="3564" width="14.28515625" style="1039" customWidth="1"/>
    <col min="3565" max="3565" width="18.28515625" style="1039" customWidth="1"/>
    <col min="3566" max="3569" width="0" style="1039" hidden="1" customWidth="1"/>
    <col min="3570" max="3570" width="14.85546875" style="1039" customWidth="1"/>
    <col min="3571" max="3571" width="17.5703125" style="1039" customWidth="1"/>
    <col min="3572" max="3572" width="14.42578125" style="1039" customWidth="1"/>
    <col min="3573" max="3573" width="15.42578125" style="1039" customWidth="1"/>
    <col min="3574" max="3574" width="20.85546875" style="1039" customWidth="1"/>
    <col min="3575" max="3577" width="9.140625" style="1039" customWidth="1"/>
    <col min="3578" max="3578" width="10.42578125" style="1039" bestFit="1" customWidth="1"/>
    <col min="3579" max="3584" width="9.140625" style="1039"/>
    <col min="3585" max="3585" width="24.140625" style="1039" customWidth="1"/>
    <col min="3586" max="3586" width="14.85546875" style="1039" customWidth="1"/>
    <col min="3587" max="3587" width="22.28515625" style="1039" customWidth="1"/>
    <col min="3588" max="3588" width="16.28515625" style="1039" customWidth="1"/>
    <col min="3589" max="3589" width="18.7109375" style="1039" customWidth="1"/>
    <col min="3590" max="3590" width="19.140625" style="1039" customWidth="1"/>
    <col min="3591" max="3591" width="16.42578125" style="1039" customWidth="1"/>
    <col min="3592" max="3593" width="17.140625" style="1039" customWidth="1"/>
    <col min="3594" max="3594" width="19.42578125" style="1039" customWidth="1"/>
    <col min="3595" max="3595" width="20.5703125" style="1039" customWidth="1"/>
    <col min="3596" max="3596" width="18.28515625" style="1039" customWidth="1"/>
    <col min="3597" max="3597" width="21.7109375" style="1039" customWidth="1"/>
    <col min="3598" max="3598" width="17.5703125" style="1039" customWidth="1"/>
    <col min="3599" max="3599" width="19.42578125" style="1039" customWidth="1"/>
    <col min="3600" max="3600" width="15.42578125" style="1039" customWidth="1"/>
    <col min="3601" max="3601" width="31" style="1039" customWidth="1"/>
    <col min="3602" max="3808" width="9.140625" style="1039" customWidth="1"/>
    <col min="3809" max="3809" width="25.5703125" style="1039" customWidth="1"/>
    <col min="3810" max="3810" width="24.140625" style="1039" customWidth="1"/>
    <col min="3811" max="3811" width="14.85546875" style="1039" customWidth="1"/>
    <col min="3812" max="3812" width="15.28515625" style="1039" customWidth="1"/>
    <col min="3813" max="3813" width="16.28515625" style="1039" customWidth="1"/>
    <col min="3814" max="3814" width="18.7109375" style="1039" customWidth="1"/>
    <col min="3815" max="3815" width="19.140625" style="1039" customWidth="1"/>
    <col min="3816" max="3816" width="16.42578125" style="1039" customWidth="1"/>
    <col min="3817" max="3818" width="17.140625" style="1039" customWidth="1"/>
    <col min="3819" max="3819" width="16.42578125" style="1039" customWidth="1"/>
    <col min="3820" max="3820" width="14.28515625" style="1039" customWidth="1"/>
    <col min="3821" max="3821" width="18.28515625" style="1039" customWidth="1"/>
    <col min="3822" max="3825" width="0" style="1039" hidden="1" customWidth="1"/>
    <col min="3826" max="3826" width="14.85546875" style="1039" customWidth="1"/>
    <col min="3827" max="3827" width="17.5703125" style="1039" customWidth="1"/>
    <col min="3828" max="3828" width="14.42578125" style="1039" customWidth="1"/>
    <col min="3829" max="3829" width="15.42578125" style="1039" customWidth="1"/>
    <col min="3830" max="3830" width="20.85546875" style="1039" customWidth="1"/>
    <col min="3831" max="3833" width="9.140625" style="1039" customWidth="1"/>
    <col min="3834" max="3834" width="10.42578125" style="1039" bestFit="1" customWidth="1"/>
    <col min="3835" max="3840" width="9.140625" style="1039"/>
    <col min="3841" max="3841" width="24.140625" style="1039" customWidth="1"/>
    <col min="3842" max="3842" width="14.85546875" style="1039" customWidth="1"/>
    <col min="3843" max="3843" width="22.28515625" style="1039" customWidth="1"/>
    <col min="3844" max="3844" width="16.28515625" style="1039" customWidth="1"/>
    <col min="3845" max="3845" width="18.7109375" style="1039" customWidth="1"/>
    <col min="3846" max="3846" width="19.140625" style="1039" customWidth="1"/>
    <col min="3847" max="3847" width="16.42578125" style="1039" customWidth="1"/>
    <col min="3848" max="3849" width="17.140625" style="1039" customWidth="1"/>
    <col min="3850" max="3850" width="19.42578125" style="1039" customWidth="1"/>
    <col min="3851" max="3851" width="20.5703125" style="1039" customWidth="1"/>
    <col min="3852" max="3852" width="18.28515625" style="1039" customWidth="1"/>
    <col min="3853" max="3853" width="21.7109375" style="1039" customWidth="1"/>
    <col min="3854" max="3854" width="17.5703125" style="1039" customWidth="1"/>
    <col min="3855" max="3855" width="19.42578125" style="1039" customWidth="1"/>
    <col min="3856" max="3856" width="15.42578125" style="1039" customWidth="1"/>
    <col min="3857" max="3857" width="31" style="1039" customWidth="1"/>
    <col min="3858" max="4064" width="9.140625" style="1039" customWidth="1"/>
    <col min="4065" max="4065" width="25.5703125" style="1039" customWidth="1"/>
    <col min="4066" max="4066" width="24.140625" style="1039" customWidth="1"/>
    <col min="4067" max="4067" width="14.85546875" style="1039" customWidth="1"/>
    <col min="4068" max="4068" width="15.28515625" style="1039" customWidth="1"/>
    <col min="4069" max="4069" width="16.28515625" style="1039" customWidth="1"/>
    <col min="4070" max="4070" width="18.7109375" style="1039" customWidth="1"/>
    <col min="4071" max="4071" width="19.140625" style="1039" customWidth="1"/>
    <col min="4072" max="4072" width="16.42578125" style="1039" customWidth="1"/>
    <col min="4073" max="4074" width="17.140625" style="1039" customWidth="1"/>
    <col min="4075" max="4075" width="16.42578125" style="1039" customWidth="1"/>
    <col min="4076" max="4076" width="14.28515625" style="1039" customWidth="1"/>
    <col min="4077" max="4077" width="18.28515625" style="1039" customWidth="1"/>
    <col min="4078" max="4081" width="0" style="1039" hidden="1" customWidth="1"/>
    <col min="4082" max="4082" width="14.85546875" style="1039" customWidth="1"/>
    <col min="4083" max="4083" width="17.5703125" style="1039" customWidth="1"/>
    <col min="4084" max="4084" width="14.42578125" style="1039" customWidth="1"/>
    <col min="4085" max="4085" width="15.42578125" style="1039" customWidth="1"/>
    <col min="4086" max="4086" width="20.85546875" style="1039" customWidth="1"/>
    <col min="4087" max="4089" width="9.140625" style="1039" customWidth="1"/>
    <col min="4090" max="4090" width="10.42578125" style="1039" bestFit="1" customWidth="1"/>
    <col min="4091" max="4096" width="9.140625" style="1039"/>
    <col min="4097" max="4097" width="24.140625" style="1039" customWidth="1"/>
    <col min="4098" max="4098" width="14.85546875" style="1039" customWidth="1"/>
    <col min="4099" max="4099" width="22.28515625" style="1039" customWidth="1"/>
    <col min="4100" max="4100" width="16.28515625" style="1039" customWidth="1"/>
    <col min="4101" max="4101" width="18.7109375" style="1039" customWidth="1"/>
    <col min="4102" max="4102" width="19.140625" style="1039" customWidth="1"/>
    <col min="4103" max="4103" width="16.42578125" style="1039" customWidth="1"/>
    <col min="4104" max="4105" width="17.140625" style="1039" customWidth="1"/>
    <col min="4106" max="4106" width="19.42578125" style="1039" customWidth="1"/>
    <col min="4107" max="4107" width="20.5703125" style="1039" customWidth="1"/>
    <col min="4108" max="4108" width="18.28515625" style="1039" customWidth="1"/>
    <col min="4109" max="4109" width="21.7109375" style="1039" customWidth="1"/>
    <col min="4110" max="4110" width="17.5703125" style="1039" customWidth="1"/>
    <col min="4111" max="4111" width="19.42578125" style="1039" customWidth="1"/>
    <col min="4112" max="4112" width="15.42578125" style="1039" customWidth="1"/>
    <col min="4113" max="4113" width="31" style="1039" customWidth="1"/>
    <col min="4114" max="4320" width="9.140625" style="1039" customWidth="1"/>
    <col min="4321" max="4321" width="25.5703125" style="1039" customWidth="1"/>
    <col min="4322" max="4322" width="24.140625" style="1039" customWidth="1"/>
    <col min="4323" max="4323" width="14.85546875" style="1039" customWidth="1"/>
    <col min="4324" max="4324" width="15.28515625" style="1039" customWidth="1"/>
    <col min="4325" max="4325" width="16.28515625" style="1039" customWidth="1"/>
    <col min="4326" max="4326" width="18.7109375" style="1039" customWidth="1"/>
    <col min="4327" max="4327" width="19.140625" style="1039" customWidth="1"/>
    <col min="4328" max="4328" width="16.42578125" style="1039" customWidth="1"/>
    <col min="4329" max="4330" width="17.140625" style="1039" customWidth="1"/>
    <col min="4331" max="4331" width="16.42578125" style="1039" customWidth="1"/>
    <col min="4332" max="4332" width="14.28515625" style="1039" customWidth="1"/>
    <col min="4333" max="4333" width="18.28515625" style="1039" customWidth="1"/>
    <col min="4334" max="4337" width="0" style="1039" hidden="1" customWidth="1"/>
    <col min="4338" max="4338" width="14.85546875" style="1039" customWidth="1"/>
    <col min="4339" max="4339" width="17.5703125" style="1039" customWidth="1"/>
    <col min="4340" max="4340" width="14.42578125" style="1039" customWidth="1"/>
    <col min="4341" max="4341" width="15.42578125" style="1039" customWidth="1"/>
    <col min="4342" max="4342" width="20.85546875" style="1039" customWidth="1"/>
    <col min="4343" max="4345" width="9.140625" style="1039" customWidth="1"/>
    <col min="4346" max="4346" width="10.42578125" style="1039" bestFit="1" customWidth="1"/>
    <col min="4347" max="4352" width="9.140625" style="1039"/>
    <col min="4353" max="4353" width="24.140625" style="1039" customWidth="1"/>
    <col min="4354" max="4354" width="14.85546875" style="1039" customWidth="1"/>
    <col min="4355" max="4355" width="22.28515625" style="1039" customWidth="1"/>
    <col min="4356" max="4356" width="16.28515625" style="1039" customWidth="1"/>
    <col min="4357" max="4357" width="18.7109375" style="1039" customWidth="1"/>
    <col min="4358" max="4358" width="19.140625" style="1039" customWidth="1"/>
    <col min="4359" max="4359" width="16.42578125" style="1039" customWidth="1"/>
    <col min="4360" max="4361" width="17.140625" style="1039" customWidth="1"/>
    <col min="4362" max="4362" width="19.42578125" style="1039" customWidth="1"/>
    <col min="4363" max="4363" width="20.5703125" style="1039" customWidth="1"/>
    <col min="4364" max="4364" width="18.28515625" style="1039" customWidth="1"/>
    <col min="4365" max="4365" width="21.7109375" style="1039" customWidth="1"/>
    <col min="4366" max="4366" width="17.5703125" style="1039" customWidth="1"/>
    <col min="4367" max="4367" width="19.42578125" style="1039" customWidth="1"/>
    <col min="4368" max="4368" width="15.42578125" style="1039" customWidth="1"/>
    <col min="4369" max="4369" width="31" style="1039" customWidth="1"/>
    <col min="4370" max="4576" width="9.140625" style="1039" customWidth="1"/>
    <col min="4577" max="4577" width="25.5703125" style="1039" customWidth="1"/>
    <col min="4578" max="4578" width="24.140625" style="1039" customWidth="1"/>
    <col min="4579" max="4579" width="14.85546875" style="1039" customWidth="1"/>
    <col min="4580" max="4580" width="15.28515625" style="1039" customWidth="1"/>
    <col min="4581" max="4581" width="16.28515625" style="1039" customWidth="1"/>
    <col min="4582" max="4582" width="18.7109375" style="1039" customWidth="1"/>
    <col min="4583" max="4583" width="19.140625" style="1039" customWidth="1"/>
    <col min="4584" max="4584" width="16.42578125" style="1039" customWidth="1"/>
    <col min="4585" max="4586" width="17.140625" style="1039" customWidth="1"/>
    <col min="4587" max="4587" width="16.42578125" style="1039" customWidth="1"/>
    <col min="4588" max="4588" width="14.28515625" style="1039" customWidth="1"/>
    <col min="4589" max="4589" width="18.28515625" style="1039" customWidth="1"/>
    <col min="4590" max="4593" width="0" style="1039" hidden="1" customWidth="1"/>
    <col min="4594" max="4594" width="14.85546875" style="1039" customWidth="1"/>
    <col min="4595" max="4595" width="17.5703125" style="1039" customWidth="1"/>
    <col min="4596" max="4596" width="14.42578125" style="1039" customWidth="1"/>
    <col min="4597" max="4597" width="15.42578125" style="1039" customWidth="1"/>
    <col min="4598" max="4598" width="20.85546875" style="1039" customWidth="1"/>
    <col min="4599" max="4601" width="9.140625" style="1039" customWidth="1"/>
    <col min="4602" max="4602" width="10.42578125" style="1039" bestFit="1" customWidth="1"/>
    <col min="4603" max="4608" width="9.140625" style="1039"/>
    <col min="4609" max="4609" width="24.140625" style="1039" customWidth="1"/>
    <col min="4610" max="4610" width="14.85546875" style="1039" customWidth="1"/>
    <col min="4611" max="4611" width="22.28515625" style="1039" customWidth="1"/>
    <col min="4612" max="4612" width="16.28515625" style="1039" customWidth="1"/>
    <col min="4613" max="4613" width="18.7109375" style="1039" customWidth="1"/>
    <col min="4614" max="4614" width="19.140625" style="1039" customWidth="1"/>
    <col min="4615" max="4615" width="16.42578125" style="1039" customWidth="1"/>
    <col min="4616" max="4617" width="17.140625" style="1039" customWidth="1"/>
    <col min="4618" max="4618" width="19.42578125" style="1039" customWidth="1"/>
    <col min="4619" max="4619" width="20.5703125" style="1039" customWidth="1"/>
    <col min="4620" max="4620" width="18.28515625" style="1039" customWidth="1"/>
    <col min="4621" max="4621" width="21.7109375" style="1039" customWidth="1"/>
    <col min="4622" max="4622" width="17.5703125" style="1039" customWidth="1"/>
    <col min="4623" max="4623" width="19.42578125" style="1039" customWidth="1"/>
    <col min="4624" max="4624" width="15.42578125" style="1039" customWidth="1"/>
    <col min="4625" max="4625" width="31" style="1039" customWidth="1"/>
    <col min="4626" max="4832" width="9.140625" style="1039" customWidth="1"/>
    <col min="4833" max="4833" width="25.5703125" style="1039" customWidth="1"/>
    <col min="4834" max="4834" width="24.140625" style="1039" customWidth="1"/>
    <col min="4835" max="4835" width="14.85546875" style="1039" customWidth="1"/>
    <col min="4836" max="4836" width="15.28515625" style="1039" customWidth="1"/>
    <col min="4837" max="4837" width="16.28515625" style="1039" customWidth="1"/>
    <col min="4838" max="4838" width="18.7109375" style="1039" customWidth="1"/>
    <col min="4839" max="4839" width="19.140625" style="1039" customWidth="1"/>
    <col min="4840" max="4840" width="16.42578125" style="1039" customWidth="1"/>
    <col min="4841" max="4842" width="17.140625" style="1039" customWidth="1"/>
    <col min="4843" max="4843" width="16.42578125" style="1039" customWidth="1"/>
    <col min="4844" max="4844" width="14.28515625" style="1039" customWidth="1"/>
    <col min="4845" max="4845" width="18.28515625" style="1039" customWidth="1"/>
    <col min="4846" max="4849" width="0" style="1039" hidden="1" customWidth="1"/>
    <col min="4850" max="4850" width="14.85546875" style="1039" customWidth="1"/>
    <col min="4851" max="4851" width="17.5703125" style="1039" customWidth="1"/>
    <col min="4852" max="4852" width="14.42578125" style="1039" customWidth="1"/>
    <col min="4853" max="4853" width="15.42578125" style="1039" customWidth="1"/>
    <col min="4854" max="4854" width="20.85546875" style="1039" customWidth="1"/>
    <col min="4855" max="4857" width="9.140625" style="1039" customWidth="1"/>
    <col min="4858" max="4858" width="10.42578125" style="1039" bestFit="1" customWidth="1"/>
    <col min="4859" max="4864" width="9.140625" style="1039"/>
    <col min="4865" max="4865" width="24.140625" style="1039" customWidth="1"/>
    <col min="4866" max="4866" width="14.85546875" style="1039" customWidth="1"/>
    <col min="4867" max="4867" width="22.28515625" style="1039" customWidth="1"/>
    <col min="4868" max="4868" width="16.28515625" style="1039" customWidth="1"/>
    <col min="4869" max="4869" width="18.7109375" style="1039" customWidth="1"/>
    <col min="4870" max="4870" width="19.140625" style="1039" customWidth="1"/>
    <col min="4871" max="4871" width="16.42578125" style="1039" customWidth="1"/>
    <col min="4872" max="4873" width="17.140625" style="1039" customWidth="1"/>
    <col min="4874" max="4874" width="19.42578125" style="1039" customWidth="1"/>
    <col min="4875" max="4875" width="20.5703125" style="1039" customWidth="1"/>
    <col min="4876" max="4876" width="18.28515625" style="1039" customWidth="1"/>
    <col min="4877" max="4877" width="21.7109375" style="1039" customWidth="1"/>
    <col min="4878" max="4878" width="17.5703125" style="1039" customWidth="1"/>
    <col min="4879" max="4879" width="19.42578125" style="1039" customWidth="1"/>
    <col min="4880" max="4880" width="15.42578125" style="1039" customWidth="1"/>
    <col min="4881" max="4881" width="31" style="1039" customWidth="1"/>
    <col min="4882" max="5088" width="9.140625" style="1039" customWidth="1"/>
    <col min="5089" max="5089" width="25.5703125" style="1039" customWidth="1"/>
    <col min="5090" max="5090" width="24.140625" style="1039" customWidth="1"/>
    <col min="5091" max="5091" width="14.85546875" style="1039" customWidth="1"/>
    <col min="5092" max="5092" width="15.28515625" style="1039" customWidth="1"/>
    <col min="5093" max="5093" width="16.28515625" style="1039" customWidth="1"/>
    <col min="5094" max="5094" width="18.7109375" style="1039" customWidth="1"/>
    <col min="5095" max="5095" width="19.140625" style="1039" customWidth="1"/>
    <col min="5096" max="5096" width="16.42578125" style="1039" customWidth="1"/>
    <col min="5097" max="5098" width="17.140625" style="1039" customWidth="1"/>
    <col min="5099" max="5099" width="16.42578125" style="1039" customWidth="1"/>
    <col min="5100" max="5100" width="14.28515625" style="1039" customWidth="1"/>
    <col min="5101" max="5101" width="18.28515625" style="1039" customWidth="1"/>
    <col min="5102" max="5105" width="0" style="1039" hidden="1" customWidth="1"/>
    <col min="5106" max="5106" width="14.85546875" style="1039" customWidth="1"/>
    <col min="5107" max="5107" width="17.5703125" style="1039" customWidth="1"/>
    <col min="5108" max="5108" width="14.42578125" style="1039" customWidth="1"/>
    <col min="5109" max="5109" width="15.42578125" style="1039" customWidth="1"/>
    <col min="5110" max="5110" width="20.85546875" style="1039" customWidth="1"/>
    <col min="5111" max="5113" width="9.140625" style="1039" customWidth="1"/>
    <col min="5114" max="5114" width="10.42578125" style="1039" bestFit="1" customWidth="1"/>
    <col min="5115" max="5120" width="9.140625" style="1039"/>
    <col min="5121" max="5121" width="24.140625" style="1039" customWidth="1"/>
    <col min="5122" max="5122" width="14.85546875" style="1039" customWidth="1"/>
    <col min="5123" max="5123" width="22.28515625" style="1039" customWidth="1"/>
    <col min="5124" max="5124" width="16.28515625" style="1039" customWidth="1"/>
    <col min="5125" max="5125" width="18.7109375" style="1039" customWidth="1"/>
    <col min="5126" max="5126" width="19.140625" style="1039" customWidth="1"/>
    <col min="5127" max="5127" width="16.42578125" style="1039" customWidth="1"/>
    <col min="5128" max="5129" width="17.140625" style="1039" customWidth="1"/>
    <col min="5130" max="5130" width="19.42578125" style="1039" customWidth="1"/>
    <col min="5131" max="5131" width="20.5703125" style="1039" customWidth="1"/>
    <col min="5132" max="5132" width="18.28515625" style="1039" customWidth="1"/>
    <col min="5133" max="5133" width="21.7109375" style="1039" customWidth="1"/>
    <col min="5134" max="5134" width="17.5703125" style="1039" customWidth="1"/>
    <col min="5135" max="5135" width="19.42578125" style="1039" customWidth="1"/>
    <col min="5136" max="5136" width="15.42578125" style="1039" customWidth="1"/>
    <col min="5137" max="5137" width="31" style="1039" customWidth="1"/>
    <col min="5138" max="5344" width="9.140625" style="1039" customWidth="1"/>
    <col min="5345" max="5345" width="25.5703125" style="1039" customWidth="1"/>
    <col min="5346" max="5346" width="24.140625" style="1039" customWidth="1"/>
    <col min="5347" max="5347" width="14.85546875" style="1039" customWidth="1"/>
    <col min="5348" max="5348" width="15.28515625" style="1039" customWidth="1"/>
    <col min="5349" max="5349" width="16.28515625" style="1039" customWidth="1"/>
    <col min="5350" max="5350" width="18.7109375" style="1039" customWidth="1"/>
    <col min="5351" max="5351" width="19.140625" style="1039" customWidth="1"/>
    <col min="5352" max="5352" width="16.42578125" style="1039" customWidth="1"/>
    <col min="5353" max="5354" width="17.140625" style="1039" customWidth="1"/>
    <col min="5355" max="5355" width="16.42578125" style="1039" customWidth="1"/>
    <col min="5356" max="5356" width="14.28515625" style="1039" customWidth="1"/>
    <col min="5357" max="5357" width="18.28515625" style="1039" customWidth="1"/>
    <col min="5358" max="5361" width="0" style="1039" hidden="1" customWidth="1"/>
    <col min="5362" max="5362" width="14.85546875" style="1039" customWidth="1"/>
    <col min="5363" max="5363" width="17.5703125" style="1039" customWidth="1"/>
    <col min="5364" max="5364" width="14.42578125" style="1039" customWidth="1"/>
    <col min="5365" max="5365" width="15.42578125" style="1039" customWidth="1"/>
    <col min="5366" max="5366" width="20.85546875" style="1039" customWidth="1"/>
    <col min="5367" max="5369" width="9.140625" style="1039" customWidth="1"/>
    <col min="5370" max="5370" width="10.42578125" style="1039" bestFit="1" customWidth="1"/>
    <col min="5371" max="5376" width="9.140625" style="1039"/>
    <col min="5377" max="5377" width="24.140625" style="1039" customWidth="1"/>
    <col min="5378" max="5378" width="14.85546875" style="1039" customWidth="1"/>
    <col min="5379" max="5379" width="22.28515625" style="1039" customWidth="1"/>
    <col min="5380" max="5380" width="16.28515625" style="1039" customWidth="1"/>
    <col min="5381" max="5381" width="18.7109375" style="1039" customWidth="1"/>
    <col min="5382" max="5382" width="19.140625" style="1039" customWidth="1"/>
    <col min="5383" max="5383" width="16.42578125" style="1039" customWidth="1"/>
    <col min="5384" max="5385" width="17.140625" style="1039" customWidth="1"/>
    <col min="5386" max="5386" width="19.42578125" style="1039" customWidth="1"/>
    <col min="5387" max="5387" width="20.5703125" style="1039" customWidth="1"/>
    <col min="5388" max="5388" width="18.28515625" style="1039" customWidth="1"/>
    <col min="5389" max="5389" width="21.7109375" style="1039" customWidth="1"/>
    <col min="5390" max="5390" width="17.5703125" style="1039" customWidth="1"/>
    <col min="5391" max="5391" width="19.42578125" style="1039" customWidth="1"/>
    <col min="5392" max="5392" width="15.42578125" style="1039" customWidth="1"/>
    <col min="5393" max="5393" width="31" style="1039" customWidth="1"/>
    <col min="5394" max="5600" width="9.140625" style="1039" customWidth="1"/>
    <col min="5601" max="5601" width="25.5703125" style="1039" customWidth="1"/>
    <col min="5602" max="5602" width="24.140625" style="1039" customWidth="1"/>
    <col min="5603" max="5603" width="14.85546875" style="1039" customWidth="1"/>
    <col min="5604" max="5604" width="15.28515625" style="1039" customWidth="1"/>
    <col min="5605" max="5605" width="16.28515625" style="1039" customWidth="1"/>
    <col min="5606" max="5606" width="18.7109375" style="1039" customWidth="1"/>
    <col min="5607" max="5607" width="19.140625" style="1039" customWidth="1"/>
    <col min="5608" max="5608" width="16.42578125" style="1039" customWidth="1"/>
    <col min="5609" max="5610" width="17.140625" style="1039" customWidth="1"/>
    <col min="5611" max="5611" width="16.42578125" style="1039" customWidth="1"/>
    <col min="5612" max="5612" width="14.28515625" style="1039" customWidth="1"/>
    <col min="5613" max="5613" width="18.28515625" style="1039" customWidth="1"/>
    <col min="5614" max="5617" width="0" style="1039" hidden="1" customWidth="1"/>
    <col min="5618" max="5618" width="14.85546875" style="1039" customWidth="1"/>
    <col min="5619" max="5619" width="17.5703125" style="1039" customWidth="1"/>
    <col min="5620" max="5620" width="14.42578125" style="1039" customWidth="1"/>
    <col min="5621" max="5621" width="15.42578125" style="1039" customWidth="1"/>
    <col min="5622" max="5622" width="20.85546875" style="1039" customWidth="1"/>
    <col min="5623" max="5625" width="9.140625" style="1039" customWidth="1"/>
    <col min="5626" max="5626" width="10.42578125" style="1039" bestFit="1" customWidth="1"/>
    <col min="5627" max="5632" width="9.140625" style="1039"/>
    <col min="5633" max="5633" width="24.140625" style="1039" customWidth="1"/>
    <col min="5634" max="5634" width="14.85546875" style="1039" customWidth="1"/>
    <col min="5635" max="5635" width="22.28515625" style="1039" customWidth="1"/>
    <col min="5636" max="5636" width="16.28515625" style="1039" customWidth="1"/>
    <col min="5637" max="5637" width="18.7109375" style="1039" customWidth="1"/>
    <col min="5638" max="5638" width="19.140625" style="1039" customWidth="1"/>
    <col min="5639" max="5639" width="16.42578125" style="1039" customWidth="1"/>
    <col min="5640" max="5641" width="17.140625" style="1039" customWidth="1"/>
    <col min="5642" max="5642" width="19.42578125" style="1039" customWidth="1"/>
    <col min="5643" max="5643" width="20.5703125" style="1039" customWidth="1"/>
    <col min="5644" max="5644" width="18.28515625" style="1039" customWidth="1"/>
    <col min="5645" max="5645" width="21.7109375" style="1039" customWidth="1"/>
    <col min="5646" max="5646" width="17.5703125" style="1039" customWidth="1"/>
    <col min="5647" max="5647" width="19.42578125" style="1039" customWidth="1"/>
    <col min="5648" max="5648" width="15.42578125" style="1039" customWidth="1"/>
    <col min="5649" max="5649" width="31" style="1039" customWidth="1"/>
    <col min="5650" max="5856" width="9.140625" style="1039" customWidth="1"/>
    <col min="5857" max="5857" width="25.5703125" style="1039" customWidth="1"/>
    <col min="5858" max="5858" width="24.140625" style="1039" customWidth="1"/>
    <col min="5859" max="5859" width="14.85546875" style="1039" customWidth="1"/>
    <col min="5860" max="5860" width="15.28515625" style="1039" customWidth="1"/>
    <col min="5861" max="5861" width="16.28515625" style="1039" customWidth="1"/>
    <col min="5862" max="5862" width="18.7109375" style="1039" customWidth="1"/>
    <col min="5863" max="5863" width="19.140625" style="1039" customWidth="1"/>
    <col min="5864" max="5864" width="16.42578125" style="1039" customWidth="1"/>
    <col min="5865" max="5866" width="17.140625" style="1039" customWidth="1"/>
    <col min="5867" max="5867" width="16.42578125" style="1039" customWidth="1"/>
    <col min="5868" max="5868" width="14.28515625" style="1039" customWidth="1"/>
    <col min="5869" max="5869" width="18.28515625" style="1039" customWidth="1"/>
    <col min="5870" max="5873" width="0" style="1039" hidden="1" customWidth="1"/>
    <col min="5874" max="5874" width="14.85546875" style="1039" customWidth="1"/>
    <col min="5875" max="5875" width="17.5703125" style="1039" customWidth="1"/>
    <col min="5876" max="5876" width="14.42578125" style="1039" customWidth="1"/>
    <col min="5877" max="5877" width="15.42578125" style="1039" customWidth="1"/>
    <col min="5878" max="5878" width="20.85546875" style="1039" customWidth="1"/>
    <col min="5879" max="5881" width="9.140625" style="1039" customWidth="1"/>
    <col min="5882" max="5882" width="10.42578125" style="1039" bestFit="1" customWidth="1"/>
    <col min="5883" max="5888" width="9.140625" style="1039"/>
    <col min="5889" max="5889" width="24.140625" style="1039" customWidth="1"/>
    <col min="5890" max="5890" width="14.85546875" style="1039" customWidth="1"/>
    <col min="5891" max="5891" width="22.28515625" style="1039" customWidth="1"/>
    <col min="5892" max="5892" width="16.28515625" style="1039" customWidth="1"/>
    <col min="5893" max="5893" width="18.7109375" style="1039" customWidth="1"/>
    <col min="5894" max="5894" width="19.140625" style="1039" customWidth="1"/>
    <col min="5895" max="5895" width="16.42578125" style="1039" customWidth="1"/>
    <col min="5896" max="5897" width="17.140625" style="1039" customWidth="1"/>
    <col min="5898" max="5898" width="19.42578125" style="1039" customWidth="1"/>
    <col min="5899" max="5899" width="20.5703125" style="1039" customWidth="1"/>
    <col min="5900" max="5900" width="18.28515625" style="1039" customWidth="1"/>
    <col min="5901" max="5901" width="21.7109375" style="1039" customWidth="1"/>
    <col min="5902" max="5902" width="17.5703125" style="1039" customWidth="1"/>
    <col min="5903" max="5903" width="19.42578125" style="1039" customWidth="1"/>
    <col min="5904" max="5904" width="15.42578125" style="1039" customWidth="1"/>
    <col min="5905" max="5905" width="31" style="1039" customWidth="1"/>
    <col min="5906" max="6112" width="9.140625" style="1039" customWidth="1"/>
    <col min="6113" max="6113" width="25.5703125" style="1039" customWidth="1"/>
    <col min="6114" max="6114" width="24.140625" style="1039" customWidth="1"/>
    <col min="6115" max="6115" width="14.85546875" style="1039" customWidth="1"/>
    <col min="6116" max="6116" width="15.28515625" style="1039" customWidth="1"/>
    <col min="6117" max="6117" width="16.28515625" style="1039" customWidth="1"/>
    <col min="6118" max="6118" width="18.7109375" style="1039" customWidth="1"/>
    <col min="6119" max="6119" width="19.140625" style="1039" customWidth="1"/>
    <col min="6120" max="6120" width="16.42578125" style="1039" customWidth="1"/>
    <col min="6121" max="6122" width="17.140625" style="1039" customWidth="1"/>
    <col min="6123" max="6123" width="16.42578125" style="1039" customWidth="1"/>
    <col min="6124" max="6124" width="14.28515625" style="1039" customWidth="1"/>
    <col min="6125" max="6125" width="18.28515625" style="1039" customWidth="1"/>
    <col min="6126" max="6129" width="0" style="1039" hidden="1" customWidth="1"/>
    <col min="6130" max="6130" width="14.85546875" style="1039" customWidth="1"/>
    <col min="6131" max="6131" width="17.5703125" style="1039" customWidth="1"/>
    <col min="6132" max="6132" width="14.42578125" style="1039" customWidth="1"/>
    <col min="6133" max="6133" width="15.42578125" style="1039" customWidth="1"/>
    <col min="6134" max="6134" width="20.85546875" style="1039" customWidth="1"/>
    <col min="6135" max="6137" width="9.140625" style="1039" customWidth="1"/>
    <col min="6138" max="6138" width="10.42578125" style="1039" bestFit="1" customWidth="1"/>
    <col min="6139" max="6144" width="9.140625" style="1039"/>
    <col min="6145" max="6145" width="24.140625" style="1039" customWidth="1"/>
    <col min="6146" max="6146" width="14.85546875" style="1039" customWidth="1"/>
    <col min="6147" max="6147" width="22.28515625" style="1039" customWidth="1"/>
    <col min="6148" max="6148" width="16.28515625" style="1039" customWidth="1"/>
    <col min="6149" max="6149" width="18.7109375" style="1039" customWidth="1"/>
    <col min="6150" max="6150" width="19.140625" style="1039" customWidth="1"/>
    <col min="6151" max="6151" width="16.42578125" style="1039" customWidth="1"/>
    <col min="6152" max="6153" width="17.140625" style="1039" customWidth="1"/>
    <col min="6154" max="6154" width="19.42578125" style="1039" customWidth="1"/>
    <col min="6155" max="6155" width="20.5703125" style="1039" customWidth="1"/>
    <col min="6156" max="6156" width="18.28515625" style="1039" customWidth="1"/>
    <col min="6157" max="6157" width="21.7109375" style="1039" customWidth="1"/>
    <col min="6158" max="6158" width="17.5703125" style="1039" customWidth="1"/>
    <col min="6159" max="6159" width="19.42578125" style="1039" customWidth="1"/>
    <col min="6160" max="6160" width="15.42578125" style="1039" customWidth="1"/>
    <col min="6161" max="6161" width="31" style="1039" customWidth="1"/>
    <col min="6162" max="6368" width="9.140625" style="1039" customWidth="1"/>
    <col min="6369" max="6369" width="25.5703125" style="1039" customWidth="1"/>
    <col min="6370" max="6370" width="24.140625" style="1039" customWidth="1"/>
    <col min="6371" max="6371" width="14.85546875" style="1039" customWidth="1"/>
    <col min="6372" max="6372" width="15.28515625" style="1039" customWidth="1"/>
    <col min="6373" max="6373" width="16.28515625" style="1039" customWidth="1"/>
    <col min="6374" max="6374" width="18.7109375" style="1039" customWidth="1"/>
    <col min="6375" max="6375" width="19.140625" style="1039" customWidth="1"/>
    <col min="6376" max="6376" width="16.42578125" style="1039" customWidth="1"/>
    <col min="6377" max="6378" width="17.140625" style="1039" customWidth="1"/>
    <col min="6379" max="6379" width="16.42578125" style="1039" customWidth="1"/>
    <col min="6380" max="6380" width="14.28515625" style="1039" customWidth="1"/>
    <col min="6381" max="6381" width="18.28515625" style="1039" customWidth="1"/>
    <col min="6382" max="6385" width="0" style="1039" hidden="1" customWidth="1"/>
    <col min="6386" max="6386" width="14.85546875" style="1039" customWidth="1"/>
    <col min="6387" max="6387" width="17.5703125" style="1039" customWidth="1"/>
    <col min="6388" max="6388" width="14.42578125" style="1039" customWidth="1"/>
    <col min="6389" max="6389" width="15.42578125" style="1039" customWidth="1"/>
    <col min="6390" max="6390" width="20.85546875" style="1039" customWidth="1"/>
    <col min="6391" max="6393" width="9.140625" style="1039" customWidth="1"/>
    <col min="6394" max="6394" width="10.42578125" style="1039" bestFit="1" customWidth="1"/>
    <col min="6395" max="6400" width="9.140625" style="1039"/>
    <col min="6401" max="6401" width="24.140625" style="1039" customWidth="1"/>
    <col min="6402" max="6402" width="14.85546875" style="1039" customWidth="1"/>
    <col min="6403" max="6403" width="22.28515625" style="1039" customWidth="1"/>
    <col min="6404" max="6404" width="16.28515625" style="1039" customWidth="1"/>
    <col min="6405" max="6405" width="18.7109375" style="1039" customWidth="1"/>
    <col min="6406" max="6406" width="19.140625" style="1039" customWidth="1"/>
    <col min="6407" max="6407" width="16.42578125" style="1039" customWidth="1"/>
    <col min="6408" max="6409" width="17.140625" style="1039" customWidth="1"/>
    <col min="6410" max="6410" width="19.42578125" style="1039" customWidth="1"/>
    <col min="6411" max="6411" width="20.5703125" style="1039" customWidth="1"/>
    <col min="6412" max="6412" width="18.28515625" style="1039" customWidth="1"/>
    <col min="6413" max="6413" width="21.7109375" style="1039" customWidth="1"/>
    <col min="6414" max="6414" width="17.5703125" style="1039" customWidth="1"/>
    <col min="6415" max="6415" width="19.42578125" style="1039" customWidth="1"/>
    <col min="6416" max="6416" width="15.42578125" style="1039" customWidth="1"/>
    <col min="6417" max="6417" width="31" style="1039" customWidth="1"/>
    <col min="6418" max="6624" width="9.140625" style="1039" customWidth="1"/>
    <col min="6625" max="6625" width="25.5703125" style="1039" customWidth="1"/>
    <col min="6626" max="6626" width="24.140625" style="1039" customWidth="1"/>
    <col min="6627" max="6627" width="14.85546875" style="1039" customWidth="1"/>
    <col min="6628" max="6628" width="15.28515625" style="1039" customWidth="1"/>
    <col min="6629" max="6629" width="16.28515625" style="1039" customWidth="1"/>
    <col min="6630" max="6630" width="18.7109375" style="1039" customWidth="1"/>
    <col min="6631" max="6631" width="19.140625" style="1039" customWidth="1"/>
    <col min="6632" max="6632" width="16.42578125" style="1039" customWidth="1"/>
    <col min="6633" max="6634" width="17.140625" style="1039" customWidth="1"/>
    <col min="6635" max="6635" width="16.42578125" style="1039" customWidth="1"/>
    <col min="6636" max="6636" width="14.28515625" style="1039" customWidth="1"/>
    <col min="6637" max="6637" width="18.28515625" style="1039" customWidth="1"/>
    <col min="6638" max="6641" width="0" style="1039" hidden="1" customWidth="1"/>
    <col min="6642" max="6642" width="14.85546875" style="1039" customWidth="1"/>
    <col min="6643" max="6643" width="17.5703125" style="1039" customWidth="1"/>
    <col min="6644" max="6644" width="14.42578125" style="1039" customWidth="1"/>
    <col min="6645" max="6645" width="15.42578125" style="1039" customWidth="1"/>
    <col min="6646" max="6646" width="20.85546875" style="1039" customWidth="1"/>
    <col min="6647" max="6649" width="9.140625" style="1039" customWidth="1"/>
    <col min="6650" max="6650" width="10.42578125" style="1039" bestFit="1" customWidth="1"/>
    <col min="6651" max="6656" width="9.140625" style="1039"/>
    <col min="6657" max="6657" width="24.140625" style="1039" customWidth="1"/>
    <col min="6658" max="6658" width="14.85546875" style="1039" customWidth="1"/>
    <col min="6659" max="6659" width="22.28515625" style="1039" customWidth="1"/>
    <col min="6660" max="6660" width="16.28515625" style="1039" customWidth="1"/>
    <col min="6661" max="6661" width="18.7109375" style="1039" customWidth="1"/>
    <col min="6662" max="6662" width="19.140625" style="1039" customWidth="1"/>
    <col min="6663" max="6663" width="16.42578125" style="1039" customWidth="1"/>
    <col min="6664" max="6665" width="17.140625" style="1039" customWidth="1"/>
    <col min="6666" max="6666" width="19.42578125" style="1039" customWidth="1"/>
    <col min="6667" max="6667" width="20.5703125" style="1039" customWidth="1"/>
    <col min="6668" max="6668" width="18.28515625" style="1039" customWidth="1"/>
    <col min="6669" max="6669" width="21.7109375" style="1039" customWidth="1"/>
    <col min="6670" max="6670" width="17.5703125" style="1039" customWidth="1"/>
    <col min="6671" max="6671" width="19.42578125" style="1039" customWidth="1"/>
    <col min="6672" max="6672" width="15.42578125" style="1039" customWidth="1"/>
    <col min="6673" max="6673" width="31" style="1039" customWidth="1"/>
    <col min="6674" max="6880" width="9.140625" style="1039" customWidth="1"/>
    <col min="6881" max="6881" width="25.5703125" style="1039" customWidth="1"/>
    <col min="6882" max="6882" width="24.140625" style="1039" customWidth="1"/>
    <col min="6883" max="6883" width="14.85546875" style="1039" customWidth="1"/>
    <col min="6884" max="6884" width="15.28515625" style="1039" customWidth="1"/>
    <col min="6885" max="6885" width="16.28515625" style="1039" customWidth="1"/>
    <col min="6886" max="6886" width="18.7109375" style="1039" customWidth="1"/>
    <col min="6887" max="6887" width="19.140625" style="1039" customWidth="1"/>
    <col min="6888" max="6888" width="16.42578125" style="1039" customWidth="1"/>
    <col min="6889" max="6890" width="17.140625" style="1039" customWidth="1"/>
    <col min="6891" max="6891" width="16.42578125" style="1039" customWidth="1"/>
    <col min="6892" max="6892" width="14.28515625" style="1039" customWidth="1"/>
    <col min="6893" max="6893" width="18.28515625" style="1039" customWidth="1"/>
    <col min="6894" max="6897" width="0" style="1039" hidden="1" customWidth="1"/>
    <col min="6898" max="6898" width="14.85546875" style="1039" customWidth="1"/>
    <col min="6899" max="6899" width="17.5703125" style="1039" customWidth="1"/>
    <col min="6900" max="6900" width="14.42578125" style="1039" customWidth="1"/>
    <col min="6901" max="6901" width="15.42578125" style="1039" customWidth="1"/>
    <col min="6902" max="6902" width="20.85546875" style="1039" customWidth="1"/>
    <col min="6903" max="6905" width="9.140625" style="1039" customWidth="1"/>
    <col min="6906" max="6906" width="10.42578125" style="1039" bestFit="1" customWidth="1"/>
    <col min="6907" max="6912" width="9.140625" style="1039"/>
    <col min="6913" max="6913" width="24.140625" style="1039" customWidth="1"/>
    <col min="6914" max="6914" width="14.85546875" style="1039" customWidth="1"/>
    <col min="6915" max="6915" width="22.28515625" style="1039" customWidth="1"/>
    <col min="6916" max="6916" width="16.28515625" style="1039" customWidth="1"/>
    <col min="6917" max="6917" width="18.7109375" style="1039" customWidth="1"/>
    <col min="6918" max="6918" width="19.140625" style="1039" customWidth="1"/>
    <col min="6919" max="6919" width="16.42578125" style="1039" customWidth="1"/>
    <col min="6920" max="6921" width="17.140625" style="1039" customWidth="1"/>
    <col min="6922" max="6922" width="19.42578125" style="1039" customWidth="1"/>
    <col min="6923" max="6923" width="20.5703125" style="1039" customWidth="1"/>
    <col min="6924" max="6924" width="18.28515625" style="1039" customWidth="1"/>
    <col min="6925" max="6925" width="21.7109375" style="1039" customWidth="1"/>
    <col min="6926" max="6926" width="17.5703125" style="1039" customWidth="1"/>
    <col min="6927" max="6927" width="19.42578125" style="1039" customWidth="1"/>
    <col min="6928" max="6928" width="15.42578125" style="1039" customWidth="1"/>
    <col min="6929" max="6929" width="31" style="1039" customWidth="1"/>
    <col min="6930" max="7136" width="9.140625" style="1039" customWidth="1"/>
    <col min="7137" max="7137" width="25.5703125" style="1039" customWidth="1"/>
    <col min="7138" max="7138" width="24.140625" style="1039" customWidth="1"/>
    <col min="7139" max="7139" width="14.85546875" style="1039" customWidth="1"/>
    <col min="7140" max="7140" width="15.28515625" style="1039" customWidth="1"/>
    <col min="7141" max="7141" width="16.28515625" style="1039" customWidth="1"/>
    <col min="7142" max="7142" width="18.7109375" style="1039" customWidth="1"/>
    <col min="7143" max="7143" width="19.140625" style="1039" customWidth="1"/>
    <col min="7144" max="7144" width="16.42578125" style="1039" customWidth="1"/>
    <col min="7145" max="7146" width="17.140625" style="1039" customWidth="1"/>
    <col min="7147" max="7147" width="16.42578125" style="1039" customWidth="1"/>
    <col min="7148" max="7148" width="14.28515625" style="1039" customWidth="1"/>
    <col min="7149" max="7149" width="18.28515625" style="1039" customWidth="1"/>
    <col min="7150" max="7153" width="0" style="1039" hidden="1" customWidth="1"/>
    <col min="7154" max="7154" width="14.85546875" style="1039" customWidth="1"/>
    <col min="7155" max="7155" width="17.5703125" style="1039" customWidth="1"/>
    <col min="7156" max="7156" width="14.42578125" style="1039" customWidth="1"/>
    <col min="7157" max="7157" width="15.42578125" style="1039" customWidth="1"/>
    <col min="7158" max="7158" width="20.85546875" style="1039" customWidth="1"/>
    <col min="7159" max="7161" width="9.140625" style="1039" customWidth="1"/>
    <col min="7162" max="7162" width="10.42578125" style="1039" bestFit="1" customWidth="1"/>
    <col min="7163" max="7168" width="9.140625" style="1039"/>
    <col min="7169" max="7169" width="24.140625" style="1039" customWidth="1"/>
    <col min="7170" max="7170" width="14.85546875" style="1039" customWidth="1"/>
    <col min="7171" max="7171" width="22.28515625" style="1039" customWidth="1"/>
    <col min="7172" max="7172" width="16.28515625" style="1039" customWidth="1"/>
    <col min="7173" max="7173" width="18.7109375" style="1039" customWidth="1"/>
    <col min="7174" max="7174" width="19.140625" style="1039" customWidth="1"/>
    <col min="7175" max="7175" width="16.42578125" style="1039" customWidth="1"/>
    <col min="7176" max="7177" width="17.140625" style="1039" customWidth="1"/>
    <col min="7178" max="7178" width="19.42578125" style="1039" customWidth="1"/>
    <col min="7179" max="7179" width="20.5703125" style="1039" customWidth="1"/>
    <col min="7180" max="7180" width="18.28515625" style="1039" customWidth="1"/>
    <col min="7181" max="7181" width="21.7109375" style="1039" customWidth="1"/>
    <col min="7182" max="7182" width="17.5703125" style="1039" customWidth="1"/>
    <col min="7183" max="7183" width="19.42578125" style="1039" customWidth="1"/>
    <col min="7184" max="7184" width="15.42578125" style="1039" customWidth="1"/>
    <col min="7185" max="7185" width="31" style="1039" customWidth="1"/>
    <col min="7186" max="7392" width="9.140625" style="1039" customWidth="1"/>
    <col min="7393" max="7393" width="25.5703125" style="1039" customWidth="1"/>
    <col min="7394" max="7394" width="24.140625" style="1039" customWidth="1"/>
    <col min="7395" max="7395" width="14.85546875" style="1039" customWidth="1"/>
    <col min="7396" max="7396" width="15.28515625" style="1039" customWidth="1"/>
    <col min="7397" max="7397" width="16.28515625" style="1039" customWidth="1"/>
    <col min="7398" max="7398" width="18.7109375" style="1039" customWidth="1"/>
    <col min="7399" max="7399" width="19.140625" style="1039" customWidth="1"/>
    <col min="7400" max="7400" width="16.42578125" style="1039" customWidth="1"/>
    <col min="7401" max="7402" width="17.140625" style="1039" customWidth="1"/>
    <col min="7403" max="7403" width="16.42578125" style="1039" customWidth="1"/>
    <col min="7404" max="7404" width="14.28515625" style="1039" customWidth="1"/>
    <col min="7405" max="7405" width="18.28515625" style="1039" customWidth="1"/>
    <col min="7406" max="7409" width="0" style="1039" hidden="1" customWidth="1"/>
    <col min="7410" max="7410" width="14.85546875" style="1039" customWidth="1"/>
    <col min="7411" max="7411" width="17.5703125" style="1039" customWidth="1"/>
    <col min="7412" max="7412" width="14.42578125" style="1039" customWidth="1"/>
    <col min="7413" max="7413" width="15.42578125" style="1039" customWidth="1"/>
    <col min="7414" max="7414" width="20.85546875" style="1039" customWidth="1"/>
    <col min="7415" max="7417" width="9.140625" style="1039" customWidth="1"/>
    <col min="7418" max="7418" width="10.42578125" style="1039" bestFit="1" customWidth="1"/>
    <col min="7419" max="7424" width="9.140625" style="1039"/>
    <col min="7425" max="7425" width="24.140625" style="1039" customWidth="1"/>
    <col min="7426" max="7426" width="14.85546875" style="1039" customWidth="1"/>
    <col min="7427" max="7427" width="22.28515625" style="1039" customWidth="1"/>
    <col min="7428" max="7428" width="16.28515625" style="1039" customWidth="1"/>
    <col min="7429" max="7429" width="18.7109375" style="1039" customWidth="1"/>
    <col min="7430" max="7430" width="19.140625" style="1039" customWidth="1"/>
    <col min="7431" max="7431" width="16.42578125" style="1039" customWidth="1"/>
    <col min="7432" max="7433" width="17.140625" style="1039" customWidth="1"/>
    <col min="7434" max="7434" width="19.42578125" style="1039" customWidth="1"/>
    <col min="7435" max="7435" width="20.5703125" style="1039" customWidth="1"/>
    <col min="7436" max="7436" width="18.28515625" style="1039" customWidth="1"/>
    <col min="7437" max="7437" width="21.7109375" style="1039" customWidth="1"/>
    <col min="7438" max="7438" width="17.5703125" style="1039" customWidth="1"/>
    <col min="7439" max="7439" width="19.42578125" style="1039" customWidth="1"/>
    <col min="7440" max="7440" width="15.42578125" style="1039" customWidth="1"/>
    <col min="7441" max="7441" width="31" style="1039" customWidth="1"/>
    <col min="7442" max="7648" width="9.140625" style="1039" customWidth="1"/>
    <col min="7649" max="7649" width="25.5703125" style="1039" customWidth="1"/>
    <col min="7650" max="7650" width="24.140625" style="1039" customWidth="1"/>
    <col min="7651" max="7651" width="14.85546875" style="1039" customWidth="1"/>
    <col min="7652" max="7652" width="15.28515625" style="1039" customWidth="1"/>
    <col min="7653" max="7653" width="16.28515625" style="1039" customWidth="1"/>
    <col min="7654" max="7654" width="18.7109375" style="1039" customWidth="1"/>
    <col min="7655" max="7655" width="19.140625" style="1039" customWidth="1"/>
    <col min="7656" max="7656" width="16.42578125" style="1039" customWidth="1"/>
    <col min="7657" max="7658" width="17.140625" style="1039" customWidth="1"/>
    <col min="7659" max="7659" width="16.42578125" style="1039" customWidth="1"/>
    <col min="7660" max="7660" width="14.28515625" style="1039" customWidth="1"/>
    <col min="7661" max="7661" width="18.28515625" style="1039" customWidth="1"/>
    <col min="7662" max="7665" width="0" style="1039" hidden="1" customWidth="1"/>
    <col min="7666" max="7666" width="14.85546875" style="1039" customWidth="1"/>
    <col min="7667" max="7667" width="17.5703125" style="1039" customWidth="1"/>
    <col min="7668" max="7668" width="14.42578125" style="1039" customWidth="1"/>
    <col min="7669" max="7669" width="15.42578125" style="1039" customWidth="1"/>
    <col min="7670" max="7670" width="20.85546875" style="1039" customWidth="1"/>
    <col min="7671" max="7673" width="9.140625" style="1039" customWidth="1"/>
    <col min="7674" max="7674" width="10.42578125" style="1039" bestFit="1" customWidth="1"/>
    <col min="7675" max="7680" width="9.140625" style="1039"/>
    <col min="7681" max="7681" width="24.140625" style="1039" customWidth="1"/>
    <col min="7682" max="7682" width="14.85546875" style="1039" customWidth="1"/>
    <col min="7683" max="7683" width="22.28515625" style="1039" customWidth="1"/>
    <col min="7684" max="7684" width="16.28515625" style="1039" customWidth="1"/>
    <col min="7685" max="7685" width="18.7109375" style="1039" customWidth="1"/>
    <col min="7686" max="7686" width="19.140625" style="1039" customWidth="1"/>
    <col min="7687" max="7687" width="16.42578125" style="1039" customWidth="1"/>
    <col min="7688" max="7689" width="17.140625" style="1039" customWidth="1"/>
    <col min="7690" max="7690" width="19.42578125" style="1039" customWidth="1"/>
    <col min="7691" max="7691" width="20.5703125" style="1039" customWidth="1"/>
    <col min="7692" max="7692" width="18.28515625" style="1039" customWidth="1"/>
    <col min="7693" max="7693" width="21.7109375" style="1039" customWidth="1"/>
    <col min="7694" max="7694" width="17.5703125" style="1039" customWidth="1"/>
    <col min="7695" max="7695" width="19.42578125" style="1039" customWidth="1"/>
    <col min="7696" max="7696" width="15.42578125" style="1039" customWidth="1"/>
    <col min="7697" max="7697" width="31" style="1039" customWidth="1"/>
    <col min="7698" max="7904" width="9.140625" style="1039" customWidth="1"/>
    <col min="7905" max="7905" width="25.5703125" style="1039" customWidth="1"/>
    <col min="7906" max="7906" width="24.140625" style="1039" customWidth="1"/>
    <col min="7907" max="7907" width="14.85546875" style="1039" customWidth="1"/>
    <col min="7908" max="7908" width="15.28515625" style="1039" customWidth="1"/>
    <col min="7909" max="7909" width="16.28515625" style="1039" customWidth="1"/>
    <col min="7910" max="7910" width="18.7109375" style="1039" customWidth="1"/>
    <col min="7911" max="7911" width="19.140625" style="1039" customWidth="1"/>
    <col min="7912" max="7912" width="16.42578125" style="1039" customWidth="1"/>
    <col min="7913" max="7914" width="17.140625" style="1039" customWidth="1"/>
    <col min="7915" max="7915" width="16.42578125" style="1039" customWidth="1"/>
    <col min="7916" max="7916" width="14.28515625" style="1039" customWidth="1"/>
    <col min="7917" max="7917" width="18.28515625" style="1039" customWidth="1"/>
    <col min="7918" max="7921" width="0" style="1039" hidden="1" customWidth="1"/>
    <col min="7922" max="7922" width="14.85546875" style="1039" customWidth="1"/>
    <col min="7923" max="7923" width="17.5703125" style="1039" customWidth="1"/>
    <col min="7924" max="7924" width="14.42578125" style="1039" customWidth="1"/>
    <col min="7925" max="7925" width="15.42578125" style="1039" customWidth="1"/>
    <col min="7926" max="7926" width="20.85546875" style="1039" customWidth="1"/>
    <col min="7927" max="7929" width="9.140625" style="1039" customWidth="1"/>
    <col min="7930" max="7930" width="10.42578125" style="1039" bestFit="1" customWidth="1"/>
    <col min="7931" max="7936" width="9.140625" style="1039"/>
    <col min="7937" max="7937" width="24.140625" style="1039" customWidth="1"/>
    <col min="7938" max="7938" width="14.85546875" style="1039" customWidth="1"/>
    <col min="7939" max="7939" width="22.28515625" style="1039" customWidth="1"/>
    <col min="7940" max="7940" width="16.28515625" style="1039" customWidth="1"/>
    <col min="7941" max="7941" width="18.7109375" style="1039" customWidth="1"/>
    <col min="7942" max="7942" width="19.140625" style="1039" customWidth="1"/>
    <col min="7943" max="7943" width="16.42578125" style="1039" customWidth="1"/>
    <col min="7944" max="7945" width="17.140625" style="1039" customWidth="1"/>
    <col min="7946" max="7946" width="19.42578125" style="1039" customWidth="1"/>
    <col min="7947" max="7947" width="20.5703125" style="1039" customWidth="1"/>
    <col min="7948" max="7948" width="18.28515625" style="1039" customWidth="1"/>
    <col min="7949" max="7949" width="21.7109375" style="1039" customWidth="1"/>
    <col min="7950" max="7950" width="17.5703125" style="1039" customWidth="1"/>
    <col min="7951" max="7951" width="19.42578125" style="1039" customWidth="1"/>
    <col min="7952" max="7952" width="15.42578125" style="1039" customWidth="1"/>
    <col min="7953" max="7953" width="31" style="1039" customWidth="1"/>
    <col min="7954" max="8160" width="9.140625" style="1039" customWidth="1"/>
    <col min="8161" max="8161" width="25.5703125" style="1039" customWidth="1"/>
    <col min="8162" max="8162" width="24.140625" style="1039" customWidth="1"/>
    <col min="8163" max="8163" width="14.85546875" style="1039" customWidth="1"/>
    <col min="8164" max="8164" width="15.28515625" style="1039" customWidth="1"/>
    <col min="8165" max="8165" width="16.28515625" style="1039" customWidth="1"/>
    <col min="8166" max="8166" width="18.7109375" style="1039" customWidth="1"/>
    <col min="8167" max="8167" width="19.140625" style="1039" customWidth="1"/>
    <col min="8168" max="8168" width="16.42578125" style="1039" customWidth="1"/>
    <col min="8169" max="8170" width="17.140625" style="1039" customWidth="1"/>
    <col min="8171" max="8171" width="16.42578125" style="1039" customWidth="1"/>
    <col min="8172" max="8172" width="14.28515625" style="1039" customWidth="1"/>
    <col min="8173" max="8173" width="18.28515625" style="1039" customWidth="1"/>
    <col min="8174" max="8177" width="0" style="1039" hidden="1" customWidth="1"/>
    <col min="8178" max="8178" width="14.85546875" style="1039" customWidth="1"/>
    <col min="8179" max="8179" width="17.5703125" style="1039" customWidth="1"/>
    <col min="8180" max="8180" width="14.42578125" style="1039" customWidth="1"/>
    <col min="8181" max="8181" width="15.42578125" style="1039" customWidth="1"/>
    <col min="8182" max="8182" width="20.85546875" style="1039" customWidth="1"/>
    <col min="8183" max="8185" width="9.140625" style="1039" customWidth="1"/>
    <col min="8186" max="8186" width="10.42578125" style="1039" bestFit="1" customWidth="1"/>
    <col min="8187" max="8192" width="9.140625" style="1039"/>
    <col min="8193" max="8193" width="24.140625" style="1039" customWidth="1"/>
    <col min="8194" max="8194" width="14.85546875" style="1039" customWidth="1"/>
    <col min="8195" max="8195" width="22.28515625" style="1039" customWidth="1"/>
    <col min="8196" max="8196" width="16.28515625" style="1039" customWidth="1"/>
    <col min="8197" max="8197" width="18.7109375" style="1039" customWidth="1"/>
    <col min="8198" max="8198" width="19.140625" style="1039" customWidth="1"/>
    <col min="8199" max="8199" width="16.42578125" style="1039" customWidth="1"/>
    <col min="8200" max="8201" width="17.140625" style="1039" customWidth="1"/>
    <col min="8202" max="8202" width="19.42578125" style="1039" customWidth="1"/>
    <col min="8203" max="8203" width="20.5703125" style="1039" customWidth="1"/>
    <col min="8204" max="8204" width="18.28515625" style="1039" customWidth="1"/>
    <col min="8205" max="8205" width="21.7109375" style="1039" customWidth="1"/>
    <col min="8206" max="8206" width="17.5703125" style="1039" customWidth="1"/>
    <col min="8207" max="8207" width="19.42578125" style="1039" customWidth="1"/>
    <col min="8208" max="8208" width="15.42578125" style="1039" customWidth="1"/>
    <col min="8209" max="8209" width="31" style="1039" customWidth="1"/>
    <col min="8210" max="8416" width="9.140625" style="1039" customWidth="1"/>
    <col min="8417" max="8417" width="25.5703125" style="1039" customWidth="1"/>
    <col min="8418" max="8418" width="24.140625" style="1039" customWidth="1"/>
    <col min="8419" max="8419" width="14.85546875" style="1039" customWidth="1"/>
    <col min="8420" max="8420" width="15.28515625" style="1039" customWidth="1"/>
    <col min="8421" max="8421" width="16.28515625" style="1039" customWidth="1"/>
    <col min="8422" max="8422" width="18.7109375" style="1039" customWidth="1"/>
    <col min="8423" max="8423" width="19.140625" style="1039" customWidth="1"/>
    <col min="8424" max="8424" width="16.42578125" style="1039" customWidth="1"/>
    <col min="8425" max="8426" width="17.140625" style="1039" customWidth="1"/>
    <col min="8427" max="8427" width="16.42578125" style="1039" customWidth="1"/>
    <col min="8428" max="8428" width="14.28515625" style="1039" customWidth="1"/>
    <col min="8429" max="8429" width="18.28515625" style="1039" customWidth="1"/>
    <col min="8430" max="8433" width="0" style="1039" hidden="1" customWidth="1"/>
    <col min="8434" max="8434" width="14.85546875" style="1039" customWidth="1"/>
    <col min="8435" max="8435" width="17.5703125" style="1039" customWidth="1"/>
    <col min="8436" max="8436" width="14.42578125" style="1039" customWidth="1"/>
    <col min="8437" max="8437" width="15.42578125" style="1039" customWidth="1"/>
    <col min="8438" max="8438" width="20.85546875" style="1039" customWidth="1"/>
    <col min="8439" max="8441" width="9.140625" style="1039" customWidth="1"/>
    <col min="8442" max="8442" width="10.42578125" style="1039" bestFit="1" customWidth="1"/>
    <col min="8443" max="8448" width="9.140625" style="1039"/>
    <col min="8449" max="8449" width="24.140625" style="1039" customWidth="1"/>
    <col min="8450" max="8450" width="14.85546875" style="1039" customWidth="1"/>
    <col min="8451" max="8451" width="22.28515625" style="1039" customWidth="1"/>
    <col min="8452" max="8452" width="16.28515625" style="1039" customWidth="1"/>
    <col min="8453" max="8453" width="18.7109375" style="1039" customWidth="1"/>
    <col min="8454" max="8454" width="19.140625" style="1039" customWidth="1"/>
    <col min="8455" max="8455" width="16.42578125" style="1039" customWidth="1"/>
    <col min="8456" max="8457" width="17.140625" style="1039" customWidth="1"/>
    <col min="8458" max="8458" width="19.42578125" style="1039" customWidth="1"/>
    <col min="8459" max="8459" width="20.5703125" style="1039" customWidth="1"/>
    <col min="8460" max="8460" width="18.28515625" style="1039" customWidth="1"/>
    <col min="8461" max="8461" width="21.7109375" style="1039" customWidth="1"/>
    <col min="8462" max="8462" width="17.5703125" style="1039" customWidth="1"/>
    <col min="8463" max="8463" width="19.42578125" style="1039" customWidth="1"/>
    <col min="8464" max="8464" width="15.42578125" style="1039" customWidth="1"/>
    <col min="8465" max="8465" width="31" style="1039" customWidth="1"/>
    <col min="8466" max="8672" width="9.140625" style="1039" customWidth="1"/>
    <col min="8673" max="8673" width="25.5703125" style="1039" customWidth="1"/>
    <col min="8674" max="8674" width="24.140625" style="1039" customWidth="1"/>
    <col min="8675" max="8675" width="14.85546875" style="1039" customWidth="1"/>
    <col min="8676" max="8676" width="15.28515625" style="1039" customWidth="1"/>
    <col min="8677" max="8677" width="16.28515625" style="1039" customWidth="1"/>
    <col min="8678" max="8678" width="18.7109375" style="1039" customWidth="1"/>
    <col min="8679" max="8679" width="19.140625" style="1039" customWidth="1"/>
    <col min="8680" max="8680" width="16.42578125" style="1039" customWidth="1"/>
    <col min="8681" max="8682" width="17.140625" style="1039" customWidth="1"/>
    <col min="8683" max="8683" width="16.42578125" style="1039" customWidth="1"/>
    <col min="8684" max="8684" width="14.28515625" style="1039" customWidth="1"/>
    <col min="8685" max="8685" width="18.28515625" style="1039" customWidth="1"/>
    <col min="8686" max="8689" width="0" style="1039" hidden="1" customWidth="1"/>
    <col min="8690" max="8690" width="14.85546875" style="1039" customWidth="1"/>
    <col min="8691" max="8691" width="17.5703125" style="1039" customWidth="1"/>
    <col min="8692" max="8692" width="14.42578125" style="1039" customWidth="1"/>
    <col min="8693" max="8693" width="15.42578125" style="1039" customWidth="1"/>
    <col min="8694" max="8694" width="20.85546875" style="1039" customWidth="1"/>
    <col min="8695" max="8697" width="9.140625" style="1039" customWidth="1"/>
    <col min="8698" max="8698" width="10.42578125" style="1039" bestFit="1" customWidth="1"/>
    <col min="8699" max="8704" width="9.140625" style="1039"/>
    <col min="8705" max="8705" width="24.140625" style="1039" customWidth="1"/>
    <col min="8706" max="8706" width="14.85546875" style="1039" customWidth="1"/>
    <col min="8707" max="8707" width="22.28515625" style="1039" customWidth="1"/>
    <col min="8708" max="8708" width="16.28515625" style="1039" customWidth="1"/>
    <col min="8709" max="8709" width="18.7109375" style="1039" customWidth="1"/>
    <col min="8710" max="8710" width="19.140625" style="1039" customWidth="1"/>
    <col min="8711" max="8711" width="16.42578125" style="1039" customWidth="1"/>
    <col min="8712" max="8713" width="17.140625" style="1039" customWidth="1"/>
    <col min="8714" max="8714" width="19.42578125" style="1039" customWidth="1"/>
    <col min="8715" max="8715" width="20.5703125" style="1039" customWidth="1"/>
    <col min="8716" max="8716" width="18.28515625" style="1039" customWidth="1"/>
    <col min="8717" max="8717" width="21.7109375" style="1039" customWidth="1"/>
    <col min="8718" max="8718" width="17.5703125" style="1039" customWidth="1"/>
    <col min="8719" max="8719" width="19.42578125" style="1039" customWidth="1"/>
    <col min="8720" max="8720" width="15.42578125" style="1039" customWidth="1"/>
    <col min="8721" max="8721" width="31" style="1039" customWidth="1"/>
    <col min="8722" max="8928" width="9.140625" style="1039" customWidth="1"/>
    <col min="8929" max="8929" width="25.5703125" style="1039" customWidth="1"/>
    <col min="8930" max="8930" width="24.140625" style="1039" customWidth="1"/>
    <col min="8931" max="8931" width="14.85546875" style="1039" customWidth="1"/>
    <col min="8932" max="8932" width="15.28515625" style="1039" customWidth="1"/>
    <col min="8933" max="8933" width="16.28515625" style="1039" customWidth="1"/>
    <col min="8934" max="8934" width="18.7109375" style="1039" customWidth="1"/>
    <col min="8935" max="8935" width="19.140625" style="1039" customWidth="1"/>
    <col min="8936" max="8936" width="16.42578125" style="1039" customWidth="1"/>
    <col min="8937" max="8938" width="17.140625" style="1039" customWidth="1"/>
    <col min="8939" max="8939" width="16.42578125" style="1039" customWidth="1"/>
    <col min="8940" max="8940" width="14.28515625" style="1039" customWidth="1"/>
    <col min="8941" max="8941" width="18.28515625" style="1039" customWidth="1"/>
    <col min="8942" max="8945" width="0" style="1039" hidden="1" customWidth="1"/>
    <col min="8946" max="8946" width="14.85546875" style="1039" customWidth="1"/>
    <col min="8947" max="8947" width="17.5703125" style="1039" customWidth="1"/>
    <col min="8948" max="8948" width="14.42578125" style="1039" customWidth="1"/>
    <col min="8949" max="8949" width="15.42578125" style="1039" customWidth="1"/>
    <col min="8950" max="8950" width="20.85546875" style="1039" customWidth="1"/>
    <col min="8951" max="8953" width="9.140625" style="1039" customWidth="1"/>
    <col min="8954" max="8954" width="10.42578125" style="1039" bestFit="1" customWidth="1"/>
    <col min="8955" max="8960" width="9.140625" style="1039"/>
    <col min="8961" max="8961" width="24.140625" style="1039" customWidth="1"/>
    <col min="8962" max="8962" width="14.85546875" style="1039" customWidth="1"/>
    <col min="8963" max="8963" width="22.28515625" style="1039" customWidth="1"/>
    <col min="8964" max="8964" width="16.28515625" style="1039" customWidth="1"/>
    <col min="8965" max="8965" width="18.7109375" style="1039" customWidth="1"/>
    <col min="8966" max="8966" width="19.140625" style="1039" customWidth="1"/>
    <col min="8967" max="8967" width="16.42578125" style="1039" customWidth="1"/>
    <col min="8968" max="8969" width="17.140625" style="1039" customWidth="1"/>
    <col min="8970" max="8970" width="19.42578125" style="1039" customWidth="1"/>
    <col min="8971" max="8971" width="20.5703125" style="1039" customWidth="1"/>
    <col min="8972" max="8972" width="18.28515625" style="1039" customWidth="1"/>
    <col min="8973" max="8973" width="21.7109375" style="1039" customWidth="1"/>
    <col min="8974" max="8974" width="17.5703125" style="1039" customWidth="1"/>
    <col min="8975" max="8975" width="19.42578125" style="1039" customWidth="1"/>
    <col min="8976" max="8976" width="15.42578125" style="1039" customWidth="1"/>
    <col min="8977" max="8977" width="31" style="1039" customWidth="1"/>
    <col min="8978" max="9184" width="9.140625" style="1039" customWidth="1"/>
    <col min="9185" max="9185" width="25.5703125" style="1039" customWidth="1"/>
    <col min="9186" max="9186" width="24.140625" style="1039" customWidth="1"/>
    <col min="9187" max="9187" width="14.85546875" style="1039" customWidth="1"/>
    <col min="9188" max="9188" width="15.28515625" style="1039" customWidth="1"/>
    <col min="9189" max="9189" width="16.28515625" style="1039" customWidth="1"/>
    <col min="9190" max="9190" width="18.7109375" style="1039" customWidth="1"/>
    <col min="9191" max="9191" width="19.140625" style="1039" customWidth="1"/>
    <col min="9192" max="9192" width="16.42578125" style="1039" customWidth="1"/>
    <col min="9193" max="9194" width="17.140625" style="1039" customWidth="1"/>
    <col min="9195" max="9195" width="16.42578125" style="1039" customWidth="1"/>
    <col min="9196" max="9196" width="14.28515625" style="1039" customWidth="1"/>
    <col min="9197" max="9197" width="18.28515625" style="1039" customWidth="1"/>
    <col min="9198" max="9201" width="0" style="1039" hidden="1" customWidth="1"/>
    <col min="9202" max="9202" width="14.85546875" style="1039" customWidth="1"/>
    <col min="9203" max="9203" width="17.5703125" style="1039" customWidth="1"/>
    <col min="9204" max="9204" width="14.42578125" style="1039" customWidth="1"/>
    <col min="9205" max="9205" width="15.42578125" style="1039" customWidth="1"/>
    <col min="9206" max="9206" width="20.85546875" style="1039" customWidth="1"/>
    <col min="9207" max="9209" width="9.140625" style="1039" customWidth="1"/>
    <col min="9210" max="9210" width="10.42578125" style="1039" bestFit="1" customWidth="1"/>
    <col min="9211" max="9216" width="9.140625" style="1039"/>
    <col min="9217" max="9217" width="24.140625" style="1039" customWidth="1"/>
    <col min="9218" max="9218" width="14.85546875" style="1039" customWidth="1"/>
    <col min="9219" max="9219" width="22.28515625" style="1039" customWidth="1"/>
    <col min="9220" max="9220" width="16.28515625" style="1039" customWidth="1"/>
    <col min="9221" max="9221" width="18.7109375" style="1039" customWidth="1"/>
    <col min="9222" max="9222" width="19.140625" style="1039" customWidth="1"/>
    <col min="9223" max="9223" width="16.42578125" style="1039" customWidth="1"/>
    <col min="9224" max="9225" width="17.140625" style="1039" customWidth="1"/>
    <col min="9226" max="9226" width="19.42578125" style="1039" customWidth="1"/>
    <col min="9227" max="9227" width="20.5703125" style="1039" customWidth="1"/>
    <col min="9228" max="9228" width="18.28515625" style="1039" customWidth="1"/>
    <col min="9229" max="9229" width="21.7109375" style="1039" customWidth="1"/>
    <col min="9230" max="9230" width="17.5703125" style="1039" customWidth="1"/>
    <col min="9231" max="9231" width="19.42578125" style="1039" customWidth="1"/>
    <col min="9232" max="9232" width="15.42578125" style="1039" customWidth="1"/>
    <col min="9233" max="9233" width="31" style="1039" customWidth="1"/>
    <col min="9234" max="9440" width="9.140625" style="1039" customWidth="1"/>
    <col min="9441" max="9441" width="25.5703125" style="1039" customWidth="1"/>
    <col min="9442" max="9442" width="24.140625" style="1039" customWidth="1"/>
    <col min="9443" max="9443" width="14.85546875" style="1039" customWidth="1"/>
    <col min="9444" max="9444" width="15.28515625" style="1039" customWidth="1"/>
    <col min="9445" max="9445" width="16.28515625" style="1039" customWidth="1"/>
    <col min="9446" max="9446" width="18.7109375" style="1039" customWidth="1"/>
    <col min="9447" max="9447" width="19.140625" style="1039" customWidth="1"/>
    <col min="9448" max="9448" width="16.42578125" style="1039" customWidth="1"/>
    <col min="9449" max="9450" width="17.140625" style="1039" customWidth="1"/>
    <col min="9451" max="9451" width="16.42578125" style="1039" customWidth="1"/>
    <col min="9452" max="9452" width="14.28515625" style="1039" customWidth="1"/>
    <col min="9453" max="9453" width="18.28515625" style="1039" customWidth="1"/>
    <col min="9454" max="9457" width="0" style="1039" hidden="1" customWidth="1"/>
    <col min="9458" max="9458" width="14.85546875" style="1039" customWidth="1"/>
    <col min="9459" max="9459" width="17.5703125" style="1039" customWidth="1"/>
    <col min="9460" max="9460" width="14.42578125" style="1039" customWidth="1"/>
    <col min="9461" max="9461" width="15.42578125" style="1039" customWidth="1"/>
    <col min="9462" max="9462" width="20.85546875" style="1039" customWidth="1"/>
    <col min="9463" max="9465" width="9.140625" style="1039" customWidth="1"/>
    <col min="9466" max="9466" width="10.42578125" style="1039" bestFit="1" customWidth="1"/>
    <col min="9467" max="9472" width="9.140625" style="1039"/>
    <col min="9473" max="9473" width="24.140625" style="1039" customWidth="1"/>
    <col min="9474" max="9474" width="14.85546875" style="1039" customWidth="1"/>
    <col min="9475" max="9475" width="22.28515625" style="1039" customWidth="1"/>
    <col min="9476" max="9476" width="16.28515625" style="1039" customWidth="1"/>
    <col min="9477" max="9477" width="18.7109375" style="1039" customWidth="1"/>
    <col min="9478" max="9478" width="19.140625" style="1039" customWidth="1"/>
    <col min="9479" max="9479" width="16.42578125" style="1039" customWidth="1"/>
    <col min="9480" max="9481" width="17.140625" style="1039" customWidth="1"/>
    <col min="9482" max="9482" width="19.42578125" style="1039" customWidth="1"/>
    <col min="9483" max="9483" width="20.5703125" style="1039" customWidth="1"/>
    <col min="9484" max="9484" width="18.28515625" style="1039" customWidth="1"/>
    <col min="9485" max="9485" width="21.7109375" style="1039" customWidth="1"/>
    <col min="9486" max="9486" width="17.5703125" style="1039" customWidth="1"/>
    <col min="9487" max="9487" width="19.42578125" style="1039" customWidth="1"/>
    <col min="9488" max="9488" width="15.42578125" style="1039" customWidth="1"/>
    <col min="9489" max="9489" width="31" style="1039" customWidth="1"/>
    <col min="9490" max="9696" width="9.140625" style="1039" customWidth="1"/>
    <col min="9697" max="9697" width="25.5703125" style="1039" customWidth="1"/>
    <col min="9698" max="9698" width="24.140625" style="1039" customWidth="1"/>
    <col min="9699" max="9699" width="14.85546875" style="1039" customWidth="1"/>
    <col min="9700" max="9700" width="15.28515625" style="1039" customWidth="1"/>
    <col min="9701" max="9701" width="16.28515625" style="1039" customWidth="1"/>
    <col min="9702" max="9702" width="18.7109375" style="1039" customWidth="1"/>
    <col min="9703" max="9703" width="19.140625" style="1039" customWidth="1"/>
    <col min="9704" max="9704" width="16.42578125" style="1039" customWidth="1"/>
    <col min="9705" max="9706" width="17.140625" style="1039" customWidth="1"/>
    <col min="9707" max="9707" width="16.42578125" style="1039" customWidth="1"/>
    <col min="9708" max="9708" width="14.28515625" style="1039" customWidth="1"/>
    <col min="9709" max="9709" width="18.28515625" style="1039" customWidth="1"/>
    <col min="9710" max="9713" width="0" style="1039" hidden="1" customWidth="1"/>
    <col min="9714" max="9714" width="14.85546875" style="1039" customWidth="1"/>
    <col min="9715" max="9715" width="17.5703125" style="1039" customWidth="1"/>
    <col min="9716" max="9716" width="14.42578125" style="1039" customWidth="1"/>
    <col min="9717" max="9717" width="15.42578125" style="1039" customWidth="1"/>
    <col min="9718" max="9718" width="20.85546875" style="1039" customWidth="1"/>
    <col min="9719" max="9721" width="9.140625" style="1039" customWidth="1"/>
    <col min="9722" max="9722" width="10.42578125" style="1039" bestFit="1" customWidth="1"/>
    <col min="9723" max="9728" width="9.140625" style="1039"/>
    <col min="9729" max="9729" width="24.140625" style="1039" customWidth="1"/>
    <col min="9730" max="9730" width="14.85546875" style="1039" customWidth="1"/>
    <col min="9731" max="9731" width="22.28515625" style="1039" customWidth="1"/>
    <col min="9732" max="9732" width="16.28515625" style="1039" customWidth="1"/>
    <col min="9733" max="9733" width="18.7109375" style="1039" customWidth="1"/>
    <col min="9734" max="9734" width="19.140625" style="1039" customWidth="1"/>
    <col min="9735" max="9735" width="16.42578125" style="1039" customWidth="1"/>
    <col min="9736" max="9737" width="17.140625" style="1039" customWidth="1"/>
    <col min="9738" max="9738" width="19.42578125" style="1039" customWidth="1"/>
    <col min="9739" max="9739" width="20.5703125" style="1039" customWidth="1"/>
    <col min="9740" max="9740" width="18.28515625" style="1039" customWidth="1"/>
    <col min="9741" max="9741" width="21.7109375" style="1039" customWidth="1"/>
    <col min="9742" max="9742" width="17.5703125" style="1039" customWidth="1"/>
    <col min="9743" max="9743" width="19.42578125" style="1039" customWidth="1"/>
    <col min="9744" max="9744" width="15.42578125" style="1039" customWidth="1"/>
    <col min="9745" max="9745" width="31" style="1039" customWidth="1"/>
    <col min="9746" max="9952" width="9.140625" style="1039" customWidth="1"/>
    <col min="9953" max="9953" width="25.5703125" style="1039" customWidth="1"/>
    <col min="9954" max="9954" width="24.140625" style="1039" customWidth="1"/>
    <col min="9955" max="9955" width="14.85546875" style="1039" customWidth="1"/>
    <col min="9956" max="9956" width="15.28515625" style="1039" customWidth="1"/>
    <col min="9957" max="9957" width="16.28515625" style="1039" customWidth="1"/>
    <col min="9958" max="9958" width="18.7109375" style="1039" customWidth="1"/>
    <col min="9959" max="9959" width="19.140625" style="1039" customWidth="1"/>
    <col min="9960" max="9960" width="16.42578125" style="1039" customWidth="1"/>
    <col min="9961" max="9962" width="17.140625" style="1039" customWidth="1"/>
    <col min="9963" max="9963" width="16.42578125" style="1039" customWidth="1"/>
    <col min="9964" max="9964" width="14.28515625" style="1039" customWidth="1"/>
    <col min="9965" max="9965" width="18.28515625" style="1039" customWidth="1"/>
    <col min="9966" max="9969" width="0" style="1039" hidden="1" customWidth="1"/>
    <col min="9970" max="9970" width="14.85546875" style="1039" customWidth="1"/>
    <col min="9971" max="9971" width="17.5703125" style="1039" customWidth="1"/>
    <col min="9972" max="9972" width="14.42578125" style="1039" customWidth="1"/>
    <col min="9973" max="9973" width="15.42578125" style="1039" customWidth="1"/>
    <col min="9974" max="9974" width="20.85546875" style="1039" customWidth="1"/>
    <col min="9975" max="9977" width="9.140625" style="1039" customWidth="1"/>
    <col min="9978" max="9978" width="10.42578125" style="1039" bestFit="1" customWidth="1"/>
    <col min="9979" max="9984" width="9.140625" style="1039"/>
    <col min="9985" max="9985" width="24.140625" style="1039" customWidth="1"/>
    <col min="9986" max="9986" width="14.85546875" style="1039" customWidth="1"/>
    <col min="9987" max="9987" width="22.28515625" style="1039" customWidth="1"/>
    <col min="9988" max="9988" width="16.28515625" style="1039" customWidth="1"/>
    <col min="9989" max="9989" width="18.7109375" style="1039" customWidth="1"/>
    <col min="9990" max="9990" width="19.140625" style="1039" customWidth="1"/>
    <col min="9991" max="9991" width="16.42578125" style="1039" customWidth="1"/>
    <col min="9992" max="9993" width="17.140625" style="1039" customWidth="1"/>
    <col min="9994" max="9994" width="19.42578125" style="1039" customWidth="1"/>
    <col min="9995" max="9995" width="20.5703125" style="1039" customWidth="1"/>
    <col min="9996" max="9996" width="18.28515625" style="1039" customWidth="1"/>
    <col min="9997" max="9997" width="21.7109375" style="1039" customWidth="1"/>
    <col min="9998" max="9998" width="17.5703125" style="1039" customWidth="1"/>
    <col min="9999" max="9999" width="19.42578125" style="1039" customWidth="1"/>
    <col min="10000" max="10000" width="15.42578125" style="1039" customWidth="1"/>
    <col min="10001" max="10001" width="31" style="1039" customWidth="1"/>
    <col min="10002" max="10208" width="9.140625" style="1039" customWidth="1"/>
    <col min="10209" max="10209" width="25.5703125" style="1039" customWidth="1"/>
    <col min="10210" max="10210" width="24.140625" style="1039" customWidth="1"/>
    <col min="10211" max="10211" width="14.85546875" style="1039" customWidth="1"/>
    <col min="10212" max="10212" width="15.28515625" style="1039" customWidth="1"/>
    <col min="10213" max="10213" width="16.28515625" style="1039" customWidth="1"/>
    <col min="10214" max="10214" width="18.7109375" style="1039" customWidth="1"/>
    <col min="10215" max="10215" width="19.140625" style="1039" customWidth="1"/>
    <col min="10216" max="10216" width="16.42578125" style="1039" customWidth="1"/>
    <col min="10217" max="10218" width="17.140625" style="1039" customWidth="1"/>
    <col min="10219" max="10219" width="16.42578125" style="1039" customWidth="1"/>
    <col min="10220" max="10220" width="14.28515625" style="1039" customWidth="1"/>
    <col min="10221" max="10221" width="18.28515625" style="1039" customWidth="1"/>
    <col min="10222" max="10225" width="0" style="1039" hidden="1" customWidth="1"/>
    <col min="10226" max="10226" width="14.85546875" style="1039" customWidth="1"/>
    <col min="10227" max="10227" width="17.5703125" style="1039" customWidth="1"/>
    <col min="10228" max="10228" width="14.42578125" style="1039" customWidth="1"/>
    <col min="10229" max="10229" width="15.42578125" style="1039" customWidth="1"/>
    <col min="10230" max="10230" width="20.85546875" style="1039" customWidth="1"/>
    <col min="10231" max="10233" width="9.140625" style="1039" customWidth="1"/>
    <col min="10234" max="10234" width="10.42578125" style="1039" bestFit="1" customWidth="1"/>
    <col min="10235" max="10240" width="9.140625" style="1039"/>
    <col min="10241" max="10241" width="24.140625" style="1039" customWidth="1"/>
    <col min="10242" max="10242" width="14.85546875" style="1039" customWidth="1"/>
    <col min="10243" max="10243" width="22.28515625" style="1039" customWidth="1"/>
    <col min="10244" max="10244" width="16.28515625" style="1039" customWidth="1"/>
    <col min="10245" max="10245" width="18.7109375" style="1039" customWidth="1"/>
    <col min="10246" max="10246" width="19.140625" style="1039" customWidth="1"/>
    <col min="10247" max="10247" width="16.42578125" style="1039" customWidth="1"/>
    <col min="10248" max="10249" width="17.140625" style="1039" customWidth="1"/>
    <col min="10250" max="10250" width="19.42578125" style="1039" customWidth="1"/>
    <col min="10251" max="10251" width="20.5703125" style="1039" customWidth="1"/>
    <col min="10252" max="10252" width="18.28515625" style="1039" customWidth="1"/>
    <col min="10253" max="10253" width="21.7109375" style="1039" customWidth="1"/>
    <col min="10254" max="10254" width="17.5703125" style="1039" customWidth="1"/>
    <col min="10255" max="10255" width="19.42578125" style="1039" customWidth="1"/>
    <col min="10256" max="10256" width="15.42578125" style="1039" customWidth="1"/>
    <col min="10257" max="10257" width="31" style="1039" customWidth="1"/>
    <col min="10258" max="10464" width="9.140625" style="1039" customWidth="1"/>
    <col min="10465" max="10465" width="25.5703125" style="1039" customWidth="1"/>
    <col min="10466" max="10466" width="24.140625" style="1039" customWidth="1"/>
    <col min="10467" max="10467" width="14.85546875" style="1039" customWidth="1"/>
    <col min="10468" max="10468" width="15.28515625" style="1039" customWidth="1"/>
    <col min="10469" max="10469" width="16.28515625" style="1039" customWidth="1"/>
    <col min="10470" max="10470" width="18.7109375" style="1039" customWidth="1"/>
    <col min="10471" max="10471" width="19.140625" style="1039" customWidth="1"/>
    <col min="10472" max="10472" width="16.42578125" style="1039" customWidth="1"/>
    <col min="10473" max="10474" width="17.140625" style="1039" customWidth="1"/>
    <col min="10475" max="10475" width="16.42578125" style="1039" customWidth="1"/>
    <col min="10476" max="10476" width="14.28515625" style="1039" customWidth="1"/>
    <col min="10477" max="10477" width="18.28515625" style="1039" customWidth="1"/>
    <col min="10478" max="10481" width="0" style="1039" hidden="1" customWidth="1"/>
    <col min="10482" max="10482" width="14.85546875" style="1039" customWidth="1"/>
    <col min="10483" max="10483" width="17.5703125" style="1039" customWidth="1"/>
    <col min="10484" max="10484" width="14.42578125" style="1039" customWidth="1"/>
    <col min="10485" max="10485" width="15.42578125" style="1039" customWidth="1"/>
    <col min="10486" max="10486" width="20.85546875" style="1039" customWidth="1"/>
    <col min="10487" max="10489" width="9.140625" style="1039" customWidth="1"/>
    <col min="10490" max="10490" width="10.42578125" style="1039" bestFit="1" customWidth="1"/>
    <col min="10491" max="10496" width="9.140625" style="1039"/>
    <col min="10497" max="10497" width="24.140625" style="1039" customWidth="1"/>
    <col min="10498" max="10498" width="14.85546875" style="1039" customWidth="1"/>
    <col min="10499" max="10499" width="22.28515625" style="1039" customWidth="1"/>
    <col min="10500" max="10500" width="16.28515625" style="1039" customWidth="1"/>
    <col min="10501" max="10501" width="18.7109375" style="1039" customWidth="1"/>
    <col min="10502" max="10502" width="19.140625" style="1039" customWidth="1"/>
    <col min="10503" max="10503" width="16.42578125" style="1039" customWidth="1"/>
    <col min="10504" max="10505" width="17.140625" style="1039" customWidth="1"/>
    <col min="10506" max="10506" width="19.42578125" style="1039" customWidth="1"/>
    <col min="10507" max="10507" width="20.5703125" style="1039" customWidth="1"/>
    <col min="10508" max="10508" width="18.28515625" style="1039" customWidth="1"/>
    <col min="10509" max="10509" width="21.7109375" style="1039" customWidth="1"/>
    <col min="10510" max="10510" width="17.5703125" style="1039" customWidth="1"/>
    <col min="10511" max="10511" width="19.42578125" style="1039" customWidth="1"/>
    <col min="10512" max="10512" width="15.42578125" style="1039" customWidth="1"/>
    <col min="10513" max="10513" width="31" style="1039" customWidth="1"/>
    <col min="10514" max="10720" width="9.140625" style="1039" customWidth="1"/>
    <col min="10721" max="10721" width="25.5703125" style="1039" customWidth="1"/>
    <col min="10722" max="10722" width="24.140625" style="1039" customWidth="1"/>
    <col min="10723" max="10723" width="14.85546875" style="1039" customWidth="1"/>
    <col min="10724" max="10724" width="15.28515625" style="1039" customWidth="1"/>
    <col min="10725" max="10725" width="16.28515625" style="1039" customWidth="1"/>
    <col min="10726" max="10726" width="18.7109375" style="1039" customWidth="1"/>
    <col min="10727" max="10727" width="19.140625" style="1039" customWidth="1"/>
    <col min="10728" max="10728" width="16.42578125" style="1039" customWidth="1"/>
    <col min="10729" max="10730" width="17.140625" style="1039" customWidth="1"/>
    <col min="10731" max="10731" width="16.42578125" style="1039" customWidth="1"/>
    <col min="10732" max="10732" width="14.28515625" style="1039" customWidth="1"/>
    <col min="10733" max="10733" width="18.28515625" style="1039" customWidth="1"/>
    <col min="10734" max="10737" width="0" style="1039" hidden="1" customWidth="1"/>
    <col min="10738" max="10738" width="14.85546875" style="1039" customWidth="1"/>
    <col min="10739" max="10739" width="17.5703125" style="1039" customWidth="1"/>
    <col min="10740" max="10740" width="14.42578125" style="1039" customWidth="1"/>
    <col min="10741" max="10741" width="15.42578125" style="1039" customWidth="1"/>
    <col min="10742" max="10742" width="20.85546875" style="1039" customWidth="1"/>
    <col min="10743" max="10745" width="9.140625" style="1039" customWidth="1"/>
    <col min="10746" max="10746" width="10.42578125" style="1039" bestFit="1" customWidth="1"/>
    <col min="10747" max="10752" width="9.140625" style="1039"/>
    <col min="10753" max="10753" width="24.140625" style="1039" customWidth="1"/>
    <col min="10754" max="10754" width="14.85546875" style="1039" customWidth="1"/>
    <col min="10755" max="10755" width="22.28515625" style="1039" customWidth="1"/>
    <col min="10756" max="10756" width="16.28515625" style="1039" customWidth="1"/>
    <col min="10757" max="10757" width="18.7109375" style="1039" customWidth="1"/>
    <col min="10758" max="10758" width="19.140625" style="1039" customWidth="1"/>
    <col min="10759" max="10759" width="16.42578125" style="1039" customWidth="1"/>
    <col min="10760" max="10761" width="17.140625" style="1039" customWidth="1"/>
    <col min="10762" max="10762" width="19.42578125" style="1039" customWidth="1"/>
    <col min="10763" max="10763" width="20.5703125" style="1039" customWidth="1"/>
    <col min="10764" max="10764" width="18.28515625" style="1039" customWidth="1"/>
    <col min="10765" max="10765" width="21.7109375" style="1039" customWidth="1"/>
    <col min="10766" max="10766" width="17.5703125" style="1039" customWidth="1"/>
    <col min="10767" max="10767" width="19.42578125" style="1039" customWidth="1"/>
    <col min="10768" max="10768" width="15.42578125" style="1039" customWidth="1"/>
    <col min="10769" max="10769" width="31" style="1039" customWidth="1"/>
    <col min="10770" max="10976" width="9.140625" style="1039" customWidth="1"/>
    <col min="10977" max="10977" width="25.5703125" style="1039" customWidth="1"/>
    <col min="10978" max="10978" width="24.140625" style="1039" customWidth="1"/>
    <col min="10979" max="10979" width="14.85546875" style="1039" customWidth="1"/>
    <col min="10980" max="10980" width="15.28515625" style="1039" customWidth="1"/>
    <col min="10981" max="10981" width="16.28515625" style="1039" customWidth="1"/>
    <col min="10982" max="10982" width="18.7109375" style="1039" customWidth="1"/>
    <col min="10983" max="10983" width="19.140625" style="1039" customWidth="1"/>
    <col min="10984" max="10984" width="16.42578125" style="1039" customWidth="1"/>
    <col min="10985" max="10986" width="17.140625" style="1039" customWidth="1"/>
    <col min="10987" max="10987" width="16.42578125" style="1039" customWidth="1"/>
    <col min="10988" max="10988" width="14.28515625" style="1039" customWidth="1"/>
    <col min="10989" max="10989" width="18.28515625" style="1039" customWidth="1"/>
    <col min="10990" max="10993" width="0" style="1039" hidden="1" customWidth="1"/>
    <col min="10994" max="10994" width="14.85546875" style="1039" customWidth="1"/>
    <col min="10995" max="10995" width="17.5703125" style="1039" customWidth="1"/>
    <col min="10996" max="10996" width="14.42578125" style="1039" customWidth="1"/>
    <col min="10997" max="10997" width="15.42578125" style="1039" customWidth="1"/>
    <col min="10998" max="10998" width="20.85546875" style="1039" customWidth="1"/>
    <col min="10999" max="11001" width="9.140625" style="1039" customWidth="1"/>
    <col min="11002" max="11002" width="10.42578125" style="1039" bestFit="1" customWidth="1"/>
    <col min="11003" max="11008" width="9.140625" style="1039"/>
    <col min="11009" max="11009" width="24.140625" style="1039" customWidth="1"/>
    <col min="11010" max="11010" width="14.85546875" style="1039" customWidth="1"/>
    <col min="11011" max="11011" width="22.28515625" style="1039" customWidth="1"/>
    <col min="11012" max="11012" width="16.28515625" style="1039" customWidth="1"/>
    <col min="11013" max="11013" width="18.7109375" style="1039" customWidth="1"/>
    <col min="11014" max="11014" width="19.140625" style="1039" customWidth="1"/>
    <col min="11015" max="11015" width="16.42578125" style="1039" customWidth="1"/>
    <col min="11016" max="11017" width="17.140625" style="1039" customWidth="1"/>
    <col min="11018" max="11018" width="19.42578125" style="1039" customWidth="1"/>
    <col min="11019" max="11019" width="20.5703125" style="1039" customWidth="1"/>
    <col min="11020" max="11020" width="18.28515625" style="1039" customWidth="1"/>
    <col min="11021" max="11021" width="21.7109375" style="1039" customWidth="1"/>
    <col min="11022" max="11022" width="17.5703125" style="1039" customWidth="1"/>
    <col min="11023" max="11023" width="19.42578125" style="1039" customWidth="1"/>
    <col min="11024" max="11024" width="15.42578125" style="1039" customWidth="1"/>
    <col min="11025" max="11025" width="31" style="1039" customWidth="1"/>
    <col min="11026" max="11232" width="9.140625" style="1039" customWidth="1"/>
    <col min="11233" max="11233" width="25.5703125" style="1039" customWidth="1"/>
    <col min="11234" max="11234" width="24.140625" style="1039" customWidth="1"/>
    <col min="11235" max="11235" width="14.85546875" style="1039" customWidth="1"/>
    <col min="11236" max="11236" width="15.28515625" style="1039" customWidth="1"/>
    <col min="11237" max="11237" width="16.28515625" style="1039" customWidth="1"/>
    <col min="11238" max="11238" width="18.7109375" style="1039" customWidth="1"/>
    <col min="11239" max="11239" width="19.140625" style="1039" customWidth="1"/>
    <col min="11240" max="11240" width="16.42578125" style="1039" customWidth="1"/>
    <col min="11241" max="11242" width="17.140625" style="1039" customWidth="1"/>
    <col min="11243" max="11243" width="16.42578125" style="1039" customWidth="1"/>
    <col min="11244" max="11244" width="14.28515625" style="1039" customWidth="1"/>
    <col min="11245" max="11245" width="18.28515625" style="1039" customWidth="1"/>
    <col min="11246" max="11249" width="0" style="1039" hidden="1" customWidth="1"/>
    <col min="11250" max="11250" width="14.85546875" style="1039" customWidth="1"/>
    <col min="11251" max="11251" width="17.5703125" style="1039" customWidth="1"/>
    <col min="11252" max="11252" width="14.42578125" style="1039" customWidth="1"/>
    <col min="11253" max="11253" width="15.42578125" style="1039" customWidth="1"/>
    <col min="11254" max="11254" width="20.85546875" style="1039" customWidth="1"/>
    <col min="11255" max="11257" width="9.140625" style="1039" customWidth="1"/>
    <col min="11258" max="11258" width="10.42578125" style="1039" bestFit="1" customWidth="1"/>
    <col min="11259" max="11264" width="9.140625" style="1039"/>
    <col min="11265" max="11265" width="24.140625" style="1039" customWidth="1"/>
    <col min="11266" max="11266" width="14.85546875" style="1039" customWidth="1"/>
    <col min="11267" max="11267" width="22.28515625" style="1039" customWidth="1"/>
    <col min="11268" max="11268" width="16.28515625" style="1039" customWidth="1"/>
    <col min="11269" max="11269" width="18.7109375" style="1039" customWidth="1"/>
    <col min="11270" max="11270" width="19.140625" style="1039" customWidth="1"/>
    <col min="11271" max="11271" width="16.42578125" style="1039" customWidth="1"/>
    <col min="11272" max="11273" width="17.140625" style="1039" customWidth="1"/>
    <col min="11274" max="11274" width="19.42578125" style="1039" customWidth="1"/>
    <col min="11275" max="11275" width="20.5703125" style="1039" customWidth="1"/>
    <col min="11276" max="11276" width="18.28515625" style="1039" customWidth="1"/>
    <col min="11277" max="11277" width="21.7109375" style="1039" customWidth="1"/>
    <col min="11278" max="11278" width="17.5703125" style="1039" customWidth="1"/>
    <col min="11279" max="11279" width="19.42578125" style="1039" customWidth="1"/>
    <col min="11280" max="11280" width="15.42578125" style="1039" customWidth="1"/>
    <col min="11281" max="11281" width="31" style="1039" customWidth="1"/>
    <col min="11282" max="11488" width="9.140625" style="1039" customWidth="1"/>
    <col min="11489" max="11489" width="25.5703125" style="1039" customWidth="1"/>
    <col min="11490" max="11490" width="24.140625" style="1039" customWidth="1"/>
    <col min="11491" max="11491" width="14.85546875" style="1039" customWidth="1"/>
    <col min="11492" max="11492" width="15.28515625" style="1039" customWidth="1"/>
    <col min="11493" max="11493" width="16.28515625" style="1039" customWidth="1"/>
    <col min="11494" max="11494" width="18.7109375" style="1039" customWidth="1"/>
    <col min="11495" max="11495" width="19.140625" style="1039" customWidth="1"/>
    <col min="11496" max="11496" width="16.42578125" style="1039" customWidth="1"/>
    <col min="11497" max="11498" width="17.140625" style="1039" customWidth="1"/>
    <col min="11499" max="11499" width="16.42578125" style="1039" customWidth="1"/>
    <col min="11500" max="11500" width="14.28515625" style="1039" customWidth="1"/>
    <col min="11501" max="11501" width="18.28515625" style="1039" customWidth="1"/>
    <col min="11502" max="11505" width="0" style="1039" hidden="1" customWidth="1"/>
    <col min="11506" max="11506" width="14.85546875" style="1039" customWidth="1"/>
    <col min="11507" max="11507" width="17.5703125" style="1039" customWidth="1"/>
    <col min="11508" max="11508" width="14.42578125" style="1039" customWidth="1"/>
    <col min="11509" max="11509" width="15.42578125" style="1039" customWidth="1"/>
    <col min="11510" max="11510" width="20.85546875" style="1039" customWidth="1"/>
    <col min="11511" max="11513" width="9.140625" style="1039" customWidth="1"/>
    <col min="11514" max="11514" width="10.42578125" style="1039" bestFit="1" customWidth="1"/>
    <col min="11515" max="11520" width="9.140625" style="1039"/>
    <col min="11521" max="11521" width="24.140625" style="1039" customWidth="1"/>
    <col min="11522" max="11522" width="14.85546875" style="1039" customWidth="1"/>
    <col min="11523" max="11523" width="22.28515625" style="1039" customWidth="1"/>
    <col min="11524" max="11524" width="16.28515625" style="1039" customWidth="1"/>
    <col min="11525" max="11525" width="18.7109375" style="1039" customWidth="1"/>
    <col min="11526" max="11526" width="19.140625" style="1039" customWidth="1"/>
    <col min="11527" max="11527" width="16.42578125" style="1039" customWidth="1"/>
    <col min="11528" max="11529" width="17.140625" style="1039" customWidth="1"/>
    <col min="11530" max="11530" width="19.42578125" style="1039" customWidth="1"/>
    <col min="11531" max="11531" width="20.5703125" style="1039" customWidth="1"/>
    <col min="11532" max="11532" width="18.28515625" style="1039" customWidth="1"/>
    <col min="11533" max="11533" width="21.7109375" style="1039" customWidth="1"/>
    <col min="11534" max="11534" width="17.5703125" style="1039" customWidth="1"/>
    <col min="11535" max="11535" width="19.42578125" style="1039" customWidth="1"/>
    <col min="11536" max="11536" width="15.42578125" style="1039" customWidth="1"/>
    <col min="11537" max="11537" width="31" style="1039" customWidth="1"/>
    <col min="11538" max="11744" width="9.140625" style="1039" customWidth="1"/>
    <col min="11745" max="11745" width="25.5703125" style="1039" customWidth="1"/>
    <col min="11746" max="11746" width="24.140625" style="1039" customWidth="1"/>
    <col min="11747" max="11747" width="14.85546875" style="1039" customWidth="1"/>
    <col min="11748" max="11748" width="15.28515625" style="1039" customWidth="1"/>
    <col min="11749" max="11749" width="16.28515625" style="1039" customWidth="1"/>
    <col min="11750" max="11750" width="18.7109375" style="1039" customWidth="1"/>
    <col min="11751" max="11751" width="19.140625" style="1039" customWidth="1"/>
    <col min="11752" max="11752" width="16.42578125" style="1039" customWidth="1"/>
    <col min="11753" max="11754" width="17.140625" style="1039" customWidth="1"/>
    <col min="11755" max="11755" width="16.42578125" style="1039" customWidth="1"/>
    <col min="11756" max="11756" width="14.28515625" style="1039" customWidth="1"/>
    <col min="11757" max="11757" width="18.28515625" style="1039" customWidth="1"/>
    <col min="11758" max="11761" width="0" style="1039" hidden="1" customWidth="1"/>
    <col min="11762" max="11762" width="14.85546875" style="1039" customWidth="1"/>
    <col min="11763" max="11763" width="17.5703125" style="1039" customWidth="1"/>
    <col min="11764" max="11764" width="14.42578125" style="1039" customWidth="1"/>
    <col min="11765" max="11765" width="15.42578125" style="1039" customWidth="1"/>
    <col min="11766" max="11766" width="20.85546875" style="1039" customWidth="1"/>
    <col min="11767" max="11769" width="9.140625" style="1039" customWidth="1"/>
    <col min="11770" max="11770" width="10.42578125" style="1039" bestFit="1" customWidth="1"/>
    <col min="11771" max="11776" width="9.140625" style="1039"/>
    <col min="11777" max="11777" width="24.140625" style="1039" customWidth="1"/>
    <col min="11778" max="11778" width="14.85546875" style="1039" customWidth="1"/>
    <col min="11779" max="11779" width="22.28515625" style="1039" customWidth="1"/>
    <col min="11780" max="11780" width="16.28515625" style="1039" customWidth="1"/>
    <col min="11781" max="11781" width="18.7109375" style="1039" customWidth="1"/>
    <col min="11782" max="11782" width="19.140625" style="1039" customWidth="1"/>
    <col min="11783" max="11783" width="16.42578125" style="1039" customWidth="1"/>
    <col min="11784" max="11785" width="17.140625" style="1039" customWidth="1"/>
    <col min="11786" max="11786" width="19.42578125" style="1039" customWidth="1"/>
    <col min="11787" max="11787" width="20.5703125" style="1039" customWidth="1"/>
    <col min="11788" max="11788" width="18.28515625" style="1039" customWidth="1"/>
    <col min="11789" max="11789" width="21.7109375" style="1039" customWidth="1"/>
    <col min="11790" max="11790" width="17.5703125" style="1039" customWidth="1"/>
    <col min="11791" max="11791" width="19.42578125" style="1039" customWidth="1"/>
    <col min="11792" max="11792" width="15.42578125" style="1039" customWidth="1"/>
    <col min="11793" max="11793" width="31" style="1039" customWidth="1"/>
    <col min="11794" max="12000" width="9.140625" style="1039" customWidth="1"/>
    <col min="12001" max="12001" width="25.5703125" style="1039" customWidth="1"/>
    <col min="12002" max="12002" width="24.140625" style="1039" customWidth="1"/>
    <col min="12003" max="12003" width="14.85546875" style="1039" customWidth="1"/>
    <col min="12004" max="12004" width="15.28515625" style="1039" customWidth="1"/>
    <col min="12005" max="12005" width="16.28515625" style="1039" customWidth="1"/>
    <col min="12006" max="12006" width="18.7109375" style="1039" customWidth="1"/>
    <col min="12007" max="12007" width="19.140625" style="1039" customWidth="1"/>
    <col min="12008" max="12008" width="16.42578125" style="1039" customWidth="1"/>
    <col min="12009" max="12010" width="17.140625" style="1039" customWidth="1"/>
    <col min="12011" max="12011" width="16.42578125" style="1039" customWidth="1"/>
    <col min="12012" max="12012" width="14.28515625" style="1039" customWidth="1"/>
    <col min="12013" max="12013" width="18.28515625" style="1039" customWidth="1"/>
    <col min="12014" max="12017" width="0" style="1039" hidden="1" customWidth="1"/>
    <col min="12018" max="12018" width="14.85546875" style="1039" customWidth="1"/>
    <col min="12019" max="12019" width="17.5703125" style="1039" customWidth="1"/>
    <col min="12020" max="12020" width="14.42578125" style="1039" customWidth="1"/>
    <col min="12021" max="12021" width="15.42578125" style="1039" customWidth="1"/>
    <col min="12022" max="12022" width="20.85546875" style="1039" customWidth="1"/>
    <col min="12023" max="12025" width="9.140625" style="1039" customWidth="1"/>
    <col min="12026" max="12026" width="10.42578125" style="1039" bestFit="1" customWidth="1"/>
    <col min="12027" max="12032" width="9.140625" style="1039"/>
    <col min="12033" max="12033" width="24.140625" style="1039" customWidth="1"/>
    <col min="12034" max="12034" width="14.85546875" style="1039" customWidth="1"/>
    <col min="12035" max="12035" width="22.28515625" style="1039" customWidth="1"/>
    <col min="12036" max="12036" width="16.28515625" style="1039" customWidth="1"/>
    <col min="12037" max="12037" width="18.7109375" style="1039" customWidth="1"/>
    <col min="12038" max="12038" width="19.140625" style="1039" customWidth="1"/>
    <col min="12039" max="12039" width="16.42578125" style="1039" customWidth="1"/>
    <col min="12040" max="12041" width="17.140625" style="1039" customWidth="1"/>
    <col min="12042" max="12042" width="19.42578125" style="1039" customWidth="1"/>
    <col min="12043" max="12043" width="20.5703125" style="1039" customWidth="1"/>
    <col min="12044" max="12044" width="18.28515625" style="1039" customWidth="1"/>
    <col min="12045" max="12045" width="21.7109375" style="1039" customWidth="1"/>
    <col min="12046" max="12046" width="17.5703125" style="1039" customWidth="1"/>
    <col min="12047" max="12047" width="19.42578125" style="1039" customWidth="1"/>
    <col min="12048" max="12048" width="15.42578125" style="1039" customWidth="1"/>
    <col min="12049" max="12049" width="31" style="1039" customWidth="1"/>
    <col min="12050" max="12256" width="9.140625" style="1039" customWidth="1"/>
    <col min="12257" max="12257" width="25.5703125" style="1039" customWidth="1"/>
    <col min="12258" max="12258" width="24.140625" style="1039" customWidth="1"/>
    <col min="12259" max="12259" width="14.85546875" style="1039" customWidth="1"/>
    <col min="12260" max="12260" width="15.28515625" style="1039" customWidth="1"/>
    <col min="12261" max="12261" width="16.28515625" style="1039" customWidth="1"/>
    <col min="12262" max="12262" width="18.7109375" style="1039" customWidth="1"/>
    <col min="12263" max="12263" width="19.140625" style="1039" customWidth="1"/>
    <col min="12264" max="12264" width="16.42578125" style="1039" customWidth="1"/>
    <col min="12265" max="12266" width="17.140625" style="1039" customWidth="1"/>
    <col min="12267" max="12267" width="16.42578125" style="1039" customWidth="1"/>
    <col min="12268" max="12268" width="14.28515625" style="1039" customWidth="1"/>
    <col min="12269" max="12269" width="18.28515625" style="1039" customWidth="1"/>
    <col min="12270" max="12273" width="0" style="1039" hidden="1" customWidth="1"/>
    <col min="12274" max="12274" width="14.85546875" style="1039" customWidth="1"/>
    <col min="12275" max="12275" width="17.5703125" style="1039" customWidth="1"/>
    <col min="12276" max="12276" width="14.42578125" style="1039" customWidth="1"/>
    <col min="12277" max="12277" width="15.42578125" style="1039" customWidth="1"/>
    <col min="12278" max="12278" width="20.85546875" style="1039" customWidth="1"/>
    <col min="12279" max="12281" width="9.140625" style="1039" customWidth="1"/>
    <col min="12282" max="12282" width="10.42578125" style="1039" bestFit="1" customWidth="1"/>
    <col min="12283" max="12288" width="9.140625" style="1039"/>
    <col min="12289" max="12289" width="24.140625" style="1039" customWidth="1"/>
    <col min="12290" max="12290" width="14.85546875" style="1039" customWidth="1"/>
    <col min="12291" max="12291" width="22.28515625" style="1039" customWidth="1"/>
    <col min="12292" max="12292" width="16.28515625" style="1039" customWidth="1"/>
    <col min="12293" max="12293" width="18.7109375" style="1039" customWidth="1"/>
    <col min="12294" max="12294" width="19.140625" style="1039" customWidth="1"/>
    <col min="12295" max="12295" width="16.42578125" style="1039" customWidth="1"/>
    <col min="12296" max="12297" width="17.140625" style="1039" customWidth="1"/>
    <col min="12298" max="12298" width="19.42578125" style="1039" customWidth="1"/>
    <col min="12299" max="12299" width="20.5703125" style="1039" customWidth="1"/>
    <col min="12300" max="12300" width="18.28515625" style="1039" customWidth="1"/>
    <col min="12301" max="12301" width="21.7109375" style="1039" customWidth="1"/>
    <col min="12302" max="12302" width="17.5703125" style="1039" customWidth="1"/>
    <col min="12303" max="12303" width="19.42578125" style="1039" customWidth="1"/>
    <col min="12304" max="12304" width="15.42578125" style="1039" customWidth="1"/>
    <col min="12305" max="12305" width="31" style="1039" customWidth="1"/>
    <col min="12306" max="12512" width="9.140625" style="1039" customWidth="1"/>
    <col min="12513" max="12513" width="25.5703125" style="1039" customWidth="1"/>
    <col min="12514" max="12514" width="24.140625" style="1039" customWidth="1"/>
    <col min="12515" max="12515" width="14.85546875" style="1039" customWidth="1"/>
    <col min="12516" max="12516" width="15.28515625" style="1039" customWidth="1"/>
    <col min="12517" max="12517" width="16.28515625" style="1039" customWidth="1"/>
    <col min="12518" max="12518" width="18.7109375" style="1039" customWidth="1"/>
    <col min="12519" max="12519" width="19.140625" style="1039" customWidth="1"/>
    <col min="12520" max="12520" width="16.42578125" style="1039" customWidth="1"/>
    <col min="12521" max="12522" width="17.140625" style="1039" customWidth="1"/>
    <col min="12523" max="12523" width="16.42578125" style="1039" customWidth="1"/>
    <col min="12524" max="12524" width="14.28515625" style="1039" customWidth="1"/>
    <col min="12525" max="12525" width="18.28515625" style="1039" customWidth="1"/>
    <col min="12526" max="12529" width="0" style="1039" hidden="1" customWidth="1"/>
    <col min="12530" max="12530" width="14.85546875" style="1039" customWidth="1"/>
    <col min="12531" max="12531" width="17.5703125" style="1039" customWidth="1"/>
    <col min="12532" max="12532" width="14.42578125" style="1039" customWidth="1"/>
    <col min="12533" max="12533" width="15.42578125" style="1039" customWidth="1"/>
    <col min="12534" max="12534" width="20.85546875" style="1039" customWidth="1"/>
    <col min="12535" max="12537" width="9.140625" style="1039" customWidth="1"/>
    <col min="12538" max="12538" width="10.42578125" style="1039" bestFit="1" customWidth="1"/>
    <col min="12539" max="12544" width="9.140625" style="1039"/>
    <col min="12545" max="12545" width="24.140625" style="1039" customWidth="1"/>
    <col min="12546" max="12546" width="14.85546875" style="1039" customWidth="1"/>
    <col min="12547" max="12547" width="22.28515625" style="1039" customWidth="1"/>
    <col min="12548" max="12548" width="16.28515625" style="1039" customWidth="1"/>
    <col min="12549" max="12549" width="18.7109375" style="1039" customWidth="1"/>
    <col min="12550" max="12550" width="19.140625" style="1039" customWidth="1"/>
    <col min="12551" max="12551" width="16.42578125" style="1039" customWidth="1"/>
    <col min="12552" max="12553" width="17.140625" style="1039" customWidth="1"/>
    <col min="12554" max="12554" width="19.42578125" style="1039" customWidth="1"/>
    <col min="12555" max="12555" width="20.5703125" style="1039" customWidth="1"/>
    <col min="12556" max="12556" width="18.28515625" style="1039" customWidth="1"/>
    <col min="12557" max="12557" width="21.7109375" style="1039" customWidth="1"/>
    <col min="12558" max="12558" width="17.5703125" style="1039" customWidth="1"/>
    <col min="12559" max="12559" width="19.42578125" style="1039" customWidth="1"/>
    <col min="12560" max="12560" width="15.42578125" style="1039" customWidth="1"/>
    <col min="12561" max="12561" width="31" style="1039" customWidth="1"/>
    <col min="12562" max="12768" width="9.140625" style="1039" customWidth="1"/>
    <col min="12769" max="12769" width="25.5703125" style="1039" customWidth="1"/>
    <col min="12770" max="12770" width="24.140625" style="1039" customWidth="1"/>
    <col min="12771" max="12771" width="14.85546875" style="1039" customWidth="1"/>
    <col min="12772" max="12772" width="15.28515625" style="1039" customWidth="1"/>
    <col min="12773" max="12773" width="16.28515625" style="1039" customWidth="1"/>
    <col min="12774" max="12774" width="18.7109375" style="1039" customWidth="1"/>
    <col min="12775" max="12775" width="19.140625" style="1039" customWidth="1"/>
    <col min="12776" max="12776" width="16.42578125" style="1039" customWidth="1"/>
    <col min="12777" max="12778" width="17.140625" style="1039" customWidth="1"/>
    <col min="12779" max="12779" width="16.42578125" style="1039" customWidth="1"/>
    <col min="12780" max="12780" width="14.28515625" style="1039" customWidth="1"/>
    <col min="12781" max="12781" width="18.28515625" style="1039" customWidth="1"/>
    <col min="12782" max="12785" width="0" style="1039" hidden="1" customWidth="1"/>
    <col min="12786" max="12786" width="14.85546875" style="1039" customWidth="1"/>
    <col min="12787" max="12787" width="17.5703125" style="1039" customWidth="1"/>
    <col min="12788" max="12788" width="14.42578125" style="1039" customWidth="1"/>
    <col min="12789" max="12789" width="15.42578125" style="1039" customWidth="1"/>
    <col min="12790" max="12790" width="20.85546875" style="1039" customWidth="1"/>
    <col min="12791" max="12793" width="9.140625" style="1039" customWidth="1"/>
    <col min="12794" max="12794" width="10.42578125" style="1039" bestFit="1" customWidth="1"/>
    <col min="12795" max="12800" width="9.140625" style="1039"/>
    <col min="12801" max="12801" width="24.140625" style="1039" customWidth="1"/>
    <col min="12802" max="12802" width="14.85546875" style="1039" customWidth="1"/>
    <col min="12803" max="12803" width="22.28515625" style="1039" customWidth="1"/>
    <col min="12804" max="12804" width="16.28515625" style="1039" customWidth="1"/>
    <col min="12805" max="12805" width="18.7109375" style="1039" customWidth="1"/>
    <col min="12806" max="12806" width="19.140625" style="1039" customWidth="1"/>
    <col min="12807" max="12807" width="16.42578125" style="1039" customWidth="1"/>
    <col min="12808" max="12809" width="17.140625" style="1039" customWidth="1"/>
    <col min="12810" max="12810" width="19.42578125" style="1039" customWidth="1"/>
    <col min="12811" max="12811" width="20.5703125" style="1039" customWidth="1"/>
    <col min="12812" max="12812" width="18.28515625" style="1039" customWidth="1"/>
    <col min="12813" max="12813" width="21.7109375" style="1039" customWidth="1"/>
    <col min="12814" max="12814" width="17.5703125" style="1039" customWidth="1"/>
    <col min="12815" max="12815" width="19.42578125" style="1039" customWidth="1"/>
    <col min="12816" max="12816" width="15.42578125" style="1039" customWidth="1"/>
    <col min="12817" max="12817" width="31" style="1039" customWidth="1"/>
    <col min="12818" max="13024" width="9.140625" style="1039" customWidth="1"/>
    <col min="13025" max="13025" width="25.5703125" style="1039" customWidth="1"/>
    <col min="13026" max="13026" width="24.140625" style="1039" customWidth="1"/>
    <col min="13027" max="13027" width="14.85546875" style="1039" customWidth="1"/>
    <col min="13028" max="13028" width="15.28515625" style="1039" customWidth="1"/>
    <col min="13029" max="13029" width="16.28515625" style="1039" customWidth="1"/>
    <col min="13030" max="13030" width="18.7109375" style="1039" customWidth="1"/>
    <col min="13031" max="13031" width="19.140625" style="1039" customWidth="1"/>
    <col min="13032" max="13032" width="16.42578125" style="1039" customWidth="1"/>
    <col min="13033" max="13034" width="17.140625" style="1039" customWidth="1"/>
    <col min="13035" max="13035" width="16.42578125" style="1039" customWidth="1"/>
    <col min="13036" max="13036" width="14.28515625" style="1039" customWidth="1"/>
    <col min="13037" max="13037" width="18.28515625" style="1039" customWidth="1"/>
    <col min="13038" max="13041" width="0" style="1039" hidden="1" customWidth="1"/>
    <col min="13042" max="13042" width="14.85546875" style="1039" customWidth="1"/>
    <col min="13043" max="13043" width="17.5703125" style="1039" customWidth="1"/>
    <col min="13044" max="13044" width="14.42578125" style="1039" customWidth="1"/>
    <col min="13045" max="13045" width="15.42578125" style="1039" customWidth="1"/>
    <col min="13046" max="13046" width="20.85546875" style="1039" customWidth="1"/>
    <col min="13047" max="13049" width="9.140625" style="1039" customWidth="1"/>
    <col min="13050" max="13050" width="10.42578125" style="1039" bestFit="1" customWidth="1"/>
    <col min="13051" max="13056" width="9.140625" style="1039"/>
    <col min="13057" max="13057" width="24.140625" style="1039" customWidth="1"/>
    <col min="13058" max="13058" width="14.85546875" style="1039" customWidth="1"/>
    <col min="13059" max="13059" width="22.28515625" style="1039" customWidth="1"/>
    <col min="13060" max="13060" width="16.28515625" style="1039" customWidth="1"/>
    <col min="13061" max="13061" width="18.7109375" style="1039" customWidth="1"/>
    <col min="13062" max="13062" width="19.140625" style="1039" customWidth="1"/>
    <col min="13063" max="13063" width="16.42578125" style="1039" customWidth="1"/>
    <col min="13064" max="13065" width="17.140625" style="1039" customWidth="1"/>
    <col min="13066" max="13066" width="19.42578125" style="1039" customWidth="1"/>
    <col min="13067" max="13067" width="20.5703125" style="1039" customWidth="1"/>
    <col min="13068" max="13068" width="18.28515625" style="1039" customWidth="1"/>
    <col min="13069" max="13069" width="21.7109375" style="1039" customWidth="1"/>
    <col min="13070" max="13070" width="17.5703125" style="1039" customWidth="1"/>
    <col min="13071" max="13071" width="19.42578125" style="1039" customWidth="1"/>
    <col min="13072" max="13072" width="15.42578125" style="1039" customWidth="1"/>
    <col min="13073" max="13073" width="31" style="1039" customWidth="1"/>
    <col min="13074" max="13280" width="9.140625" style="1039" customWidth="1"/>
    <col min="13281" max="13281" width="25.5703125" style="1039" customWidth="1"/>
    <col min="13282" max="13282" width="24.140625" style="1039" customWidth="1"/>
    <col min="13283" max="13283" width="14.85546875" style="1039" customWidth="1"/>
    <col min="13284" max="13284" width="15.28515625" style="1039" customWidth="1"/>
    <col min="13285" max="13285" width="16.28515625" style="1039" customWidth="1"/>
    <col min="13286" max="13286" width="18.7109375" style="1039" customWidth="1"/>
    <col min="13287" max="13287" width="19.140625" style="1039" customWidth="1"/>
    <col min="13288" max="13288" width="16.42578125" style="1039" customWidth="1"/>
    <col min="13289" max="13290" width="17.140625" style="1039" customWidth="1"/>
    <col min="13291" max="13291" width="16.42578125" style="1039" customWidth="1"/>
    <col min="13292" max="13292" width="14.28515625" style="1039" customWidth="1"/>
    <col min="13293" max="13293" width="18.28515625" style="1039" customWidth="1"/>
    <col min="13294" max="13297" width="0" style="1039" hidden="1" customWidth="1"/>
    <col min="13298" max="13298" width="14.85546875" style="1039" customWidth="1"/>
    <col min="13299" max="13299" width="17.5703125" style="1039" customWidth="1"/>
    <col min="13300" max="13300" width="14.42578125" style="1039" customWidth="1"/>
    <col min="13301" max="13301" width="15.42578125" style="1039" customWidth="1"/>
    <col min="13302" max="13302" width="20.85546875" style="1039" customWidth="1"/>
    <col min="13303" max="13305" width="9.140625" style="1039" customWidth="1"/>
    <col min="13306" max="13306" width="10.42578125" style="1039" bestFit="1" customWidth="1"/>
    <col min="13307" max="13312" width="9.140625" style="1039"/>
    <col min="13313" max="13313" width="24.140625" style="1039" customWidth="1"/>
    <col min="13314" max="13314" width="14.85546875" style="1039" customWidth="1"/>
    <col min="13315" max="13315" width="22.28515625" style="1039" customWidth="1"/>
    <col min="13316" max="13316" width="16.28515625" style="1039" customWidth="1"/>
    <col min="13317" max="13317" width="18.7109375" style="1039" customWidth="1"/>
    <col min="13318" max="13318" width="19.140625" style="1039" customWidth="1"/>
    <col min="13319" max="13319" width="16.42578125" style="1039" customWidth="1"/>
    <col min="13320" max="13321" width="17.140625" style="1039" customWidth="1"/>
    <col min="13322" max="13322" width="19.42578125" style="1039" customWidth="1"/>
    <col min="13323" max="13323" width="20.5703125" style="1039" customWidth="1"/>
    <col min="13324" max="13324" width="18.28515625" style="1039" customWidth="1"/>
    <col min="13325" max="13325" width="21.7109375" style="1039" customWidth="1"/>
    <col min="13326" max="13326" width="17.5703125" style="1039" customWidth="1"/>
    <col min="13327" max="13327" width="19.42578125" style="1039" customWidth="1"/>
    <col min="13328" max="13328" width="15.42578125" style="1039" customWidth="1"/>
    <col min="13329" max="13329" width="31" style="1039" customWidth="1"/>
    <col min="13330" max="13536" width="9.140625" style="1039" customWidth="1"/>
    <col min="13537" max="13537" width="25.5703125" style="1039" customWidth="1"/>
    <col min="13538" max="13538" width="24.140625" style="1039" customWidth="1"/>
    <col min="13539" max="13539" width="14.85546875" style="1039" customWidth="1"/>
    <col min="13540" max="13540" width="15.28515625" style="1039" customWidth="1"/>
    <col min="13541" max="13541" width="16.28515625" style="1039" customWidth="1"/>
    <col min="13542" max="13542" width="18.7109375" style="1039" customWidth="1"/>
    <col min="13543" max="13543" width="19.140625" style="1039" customWidth="1"/>
    <col min="13544" max="13544" width="16.42578125" style="1039" customWidth="1"/>
    <col min="13545" max="13546" width="17.140625" style="1039" customWidth="1"/>
    <col min="13547" max="13547" width="16.42578125" style="1039" customWidth="1"/>
    <col min="13548" max="13548" width="14.28515625" style="1039" customWidth="1"/>
    <col min="13549" max="13549" width="18.28515625" style="1039" customWidth="1"/>
    <col min="13550" max="13553" width="0" style="1039" hidden="1" customWidth="1"/>
    <col min="13554" max="13554" width="14.85546875" style="1039" customWidth="1"/>
    <col min="13555" max="13555" width="17.5703125" style="1039" customWidth="1"/>
    <col min="13556" max="13556" width="14.42578125" style="1039" customWidth="1"/>
    <col min="13557" max="13557" width="15.42578125" style="1039" customWidth="1"/>
    <col min="13558" max="13558" width="20.85546875" style="1039" customWidth="1"/>
    <col min="13559" max="13561" width="9.140625" style="1039" customWidth="1"/>
    <col min="13562" max="13562" width="10.42578125" style="1039" bestFit="1" customWidth="1"/>
    <col min="13563" max="13568" width="9.140625" style="1039"/>
    <col min="13569" max="13569" width="24.140625" style="1039" customWidth="1"/>
    <col min="13570" max="13570" width="14.85546875" style="1039" customWidth="1"/>
    <col min="13571" max="13571" width="22.28515625" style="1039" customWidth="1"/>
    <col min="13572" max="13572" width="16.28515625" style="1039" customWidth="1"/>
    <col min="13573" max="13573" width="18.7109375" style="1039" customWidth="1"/>
    <col min="13574" max="13574" width="19.140625" style="1039" customWidth="1"/>
    <col min="13575" max="13575" width="16.42578125" style="1039" customWidth="1"/>
    <col min="13576" max="13577" width="17.140625" style="1039" customWidth="1"/>
    <col min="13578" max="13578" width="19.42578125" style="1039" customWidth="1"/>
    <col min="13579" max="13579" width="20.5703125" style="1039" customWidth="1"/>
    <col min="13580" max="13580" width="18.28515625" style="1039" customWidth="1"/>
    <col min="13581" max="13581" width="21.7109375" style="1039" customWidth="1"/>
    <col min="13582" max="13582" width="17.5703125" style="1039" customWidth="1"/>
    <col min="13583" max="13583" width="19.42578125" style="1039" customWidth="1"/>
    <col min="13584" max="13584" width="15.42578125" style="1039" customWidth="1"/>
    <col min="13585" max="13585" width="31" style="1039" customWidth="1"/>
    <col min="13586" max="13792" width="9.140625" style="1039" customWidth="1"/>
    <col min="13793" max="13793" width="25.5703125" style="1039" customWidth="1"/>
    <col min="13794" max="13794" width="24.140625" style="1039" customWidth="1"/>
    <col min="13795" max="13795" width="14.85546875" style="1039" customWidth="1"/>
    <col min="13796" max="13796" width="15.28515625" style="1039" customWidth="1"/>
    <col min="13797" max="13797" width="16.28515625" style="1039" customWidth="1"/>
    <col min="13798" max="13798" width="18.7109375" style="1039" customWidth="1"/>
    <col min="13799" max="13799" width="19.140625" style="1039" customWidth="1"/>
    <col min="13800" max="13800" width="16.42578125" style="1039" customWidth="1"/>
    <col min="13801" max="13802" width="17.140625" style="1039" customWidth="1"/>
    <col min="13803" max="13803" width="16.42578125" style="1039" customWidth="1"/>
    <col min="13804" max="13804" width="14.28515625" style="1039" customWidth="1"/>
    <col min="13805" max="13805" width="18.28515625" style="1039" customWidth="1"/>
    <col min="13806" max="13809" width="0" style="1039" hidden="1" customWidth="1"/>
    <col min="13810" max="13810" width="14.85546875" style="1039" customWidth="1"/>
    <col min="13811" max="13811" width="17.5703125" style="1039" customWidth="1"/>
    <col min="13812" max="13812" width="14.42578125" style="1039" customWidth="1"/>
    <col min="13813" max="13813" width="15.42578125" style="1039" customWidth="1"/>
    <col min="13814" max="13814" width="20.85546875" style="1039" customWidth="1"/>
    <col min="13815" max="13817" width="9.140625" style="1039" customWidth="1"/>
    <col min="13818" max="13818" width="10.42578125" style="1039" bestFit="1" customWidth="1"/>
    <col min="13819" max="13824" width="9.140625" style="1039"/>
    <col min="13825" max="13825" width="24.140625" style="1039" customWidth="1"/>
    <col min="13826" max="13826" width="14.85546875" style="1039" customWidth="1"/>
    <col min="13827" max="13827" width="22.28515625" style="1039" customWidth="1"/>
    <col min="13828" max="13828" width="16.28515625" style="1039" customWidth="1"/>
    <col min="13829" max="13829" width="18.7109375" style="1039" customWidth="1"/>
    <col min="13830" max="13830" width="19.140625" style="1039" customWidth="1"/>
    <col min="13831" max="13831" width="16.42578125" style="1039" customWidth="1"/>
    <col min="13832" max="13833" width="17.140625" style="1039" customWidth="1"/>
    <col min="13834" max="13834" width="19.42578125" style="1039" customWidth="1"/>
    <col min="13835" max="13835" width="20.5703125" style="1039" customWidth="1"/>
    <col min="13836" max="13836" width="18.28515625" style="1039" customWidth="1"/>
    <col min="13837" max="13837" width="21.7109375" style="1039" customWidth="1"/>
    <col min="13838" max="13838" width="17.5703125" style="1039" customWidth="1"/>
    <col min="13839" max="13839" width="19.42578125" style="1039" customWidth="1"/>
    <col min="13840" max="13840" width="15.42578125" style="1039" customWidth="1"/>
    <col min="13841" max="13841" width="31" style="1039" customWidth="1"/>
    <col min="13842" max="14048" width="9.140625" style="1039" customWidth="1"/>
    <col min="14049" max="14049" width="25.5703125" style="1039" customWidth="1"/>
    <col min="14050" max="14050" width="24.140625" style="1039" customWidth="1"/>
    <col min="14051" max="14051" width="14.85546875" style="1039" customWidth="1"/>
    <col min="14052" max="14052" width="15.28515625" style="1039" customWidth="1"/>
    <col min="14053" max="14053" width="16.28515625" style="1039" customWidth="1"/>
    <col min="14054" max="14054" width="18.7109375" style="1039" customWidth="1"/>
    <col min="14055" max="14055" width="19.140625" style="1039" customWidth="1"/>
    <col min="14056" max="14056" width="16.42578125" style="1039" customWidth="1"/>
    <col min="14057" max="14058" width="17.140625" style="1039" customWidth="1"/>
    <col min="14059" max="14059" width="16.42578125" style="1039" customWidth="1"/>
    <col min="14060" max="14060" width="14.28515625" style="1039" customWidth="1"/>
    <col min="14061" max="14061" width="18.28515625" style="1039" customWidth="1"/>
    <col min="14062" max="14065" width="0" style="1039" hidden="1" customWidth="1"/>
    <col min="14066" max="14066" width="14.85546875" style="1039" customWidth="1"/>
    <col min="14067" max="14067" width="17.5703125" style="1039" customWidth="1"/>
    <col min="14068" max="14068" width="14.42578125" style="1039" customWidth="1"/>
    <col min="14069" max="14069" width="15.42578125" style="1039" customWidth="1"/>
    <col min="14070" max="14070" width="20.85546875" style="1039" customWidth="1"/>
    <col min="14071" max="14073" width="9.140625" style="1039" customWidth="1"/>
    <col min="14074" max="14074" width="10.42578125" style="1039" bestFit="1" customWidth="1"/>
    <col min="14075" max="14080" width="9.140625" style="1039"/>
    <col min="14081" max="14081" width="24.140625" style="1039" customWidth="1"/>
    <col min="14082" max="14082" width="14.85546875" style="1039" customWidth="1"/>
    <col min="14083" max="14083" width="22.28515625" style="1039" customWidth="1"/>
    <col min="14084" max="14084" width="16.28515625" style="1039" customWidth="1"/>
    <col min="14085" max="14085" width="18.7109375" style="1039" customWidth="1"/>
    <col min="14086" max="14086" width="19.140625" style="1039" customWidth="1"/>
    <col min="14087" max="14087" width="16.42578125" style="1039" customWidth="1"/>
    <col min="14088" max="14089" width="17.140625" style="1039" customWidth="1"/>
    <col min="14090" max="14090" width="19.42578125" style="1039" customWidth="1"/>
    <col min="14091" max="14091" width="20.5703125" style="1039" customWidth="1"/>
    <col min="14092" max="14092" width="18.28515625" style="1039" customWidth="1"/>
    <col min="14093" max="14093" width="21.7109375" style="1039" customWidth="1"/>
    <col min="14094" max="14094" width="17.5703125" style="1039" customWidth="1"/>
    <col min="14095" max="14095" width="19.42578125" style="1039" customWidth="1"/>
    <col min="14096" max="14096" width="15.42578125" style="1039" customWidth="1"/>
    <col min="14097" max="14097" width="31" style="1039" customWidth="1"/>
    <col min="14098" max="14304" width="9.140625" style="1039" customWidth="1"/>
    <col min="14305" max="14305" width="25.5703125" style="1039" customWidth="1"/>
    <col min="14306" max="14306" width="24.140625" style="1039" customWidth="1"/>
    <col min="14307" max="14307" width="14.85546875" style="1039" customWidth="1"/>
    <col min="14308" max="14308" width="15.28515625" style="1039" customWidth="1"/>
    <col min="14309" max="14309" width="16.28515625" style="1039" customWidth="1"/>
    <col min="14310" max="14310" width="18.7109375" style="1039" customWidth="1"/>
    <col min="14311" max="14311" width="19.140625" style="1039" customWidth="1"/>
    <col min="14312" max="14312" width="16.42578125" style="1039" customWidth="1"/>
    <col min="14313" max="14314" width="17.140625" style="1039" customWidth="1"/>
    <col min="14315" max="14315" width="16.42578125" style="1039" customWidth="1"/>
    <col min="14316" max="14316" width="14.28515625" style="1039" customWidth="1"/>
    <col min="14317" max="14317" width="18.28515625" style="1039" customWidth="1"/>
    <col min="14318" max="14321" width="0" style="1039" hidden="1" customWidth="1"/>
    <col min="14322" max="14322" width="14.85546875" style="1039" customWidth="1"/>
    <col min="14323" max="14323" width="17.5703125" style="1039" customWidth="1"/>
    <col min="14324" max="14324" width="14.42578125" style="1039" customWidth="1"/>
    <col min="14325" max="14325" width="15.42578125" style="1039" customWidth="1"/>
    <col min="14326" max="14326" width="20.85546875" style="1039" customWidth="1"/>
    <col min="14327" max="14329" width="9.140625" style="1039" customWidth="1"/>
    <col min="14330" max="14330" width="10.42578125" style="1039" bestFit="1" customWidth="1"/>
    <col min="14331" max="14336" width="9.140625" style="1039"/>
    <col min="14337" max="14337" width="24.140625" style="1039" customWidth="1"/>
    <col min="14338" max="14338" width="14.85546875" style="1039" customWidth="1"/>
    <col min="14339" max="14339" width="22.28515625" style="1039" customWidth="1"/>
    <col min="14340" max="14340" width="16.28515625" style="1039" customWidth="1"/>
    <col min="14341" max="14341" width="18.7109375" style="1039" customWidth="1"/>
    <col min="14342" max="14342" width="19.140625" style="1039" customWidth="1"/>
    <col min="14343" max="14343" width="16.42578125" style="1039" customWidth="1"/>
    <col min="14344" max="14345" width="17.140625" style="1039" customWidth="1"/>
    <col min="14346" max="14346" width="19.42578125" style="1039" customWidth="1"/>
    <col min="14347" max="14347" width="20.5703125" style="1039" customWidth="1"/>
    <col min="14348" max="14348" width="18.28515625" style="1039" customWidth="1"/>
    <col min="14349" max="14349" width="21.7109375" style="1039" customWidth="1"/>
    <col min="14350" max="14350" width="17.5703125" style="1039" customWidth="1"/>
    <col min="14351" max="14351" width="19.42578125" style="1039" customWidth="1"/>
    <col min="14352" max="14352" width="15.42578125" style="1039" customWidth="1"/>
    <col min="14353" max="14353" width="31" style="1039" customWidth="1"/>
    <col min="14354" max="14560" width="9.140625" style="1039" customWidth="1"/>
    <col min="14561" max="14561" width="25.5703125" style="1039" customWidth="1"/>
    <col min="14562" max="14562" width="24.140625" style="1039" customWidth="1"/>
    <col min="14563" max="14563" width="14.85546875" style="1039" customWidth="1"/>
    <col min="14564" max="14564" width="15.28515625" style="1039" customWidth="1"/>
    <col min="14565" max="14565" width="16.28515625" style="1039" customWidth="1"/>
    <col min="14566" max="14566" width="18.7109375" style="1039" customWidth="1"/>
    <col min="14567" max="14567" width="19.140625" style="1039" customWidth="1"/>
    <col min="14568" max="14568" width="16.42578125" style="1039" customWidth="1"/>
    <col min="14569" max="14570" width="17.140625" style="1039" customWidth="1"/>
    <col min="14571" max="14571" width="16.42578125" style="1039" customWidth="1"/>
    <col min="14572" max="14572" width="14.28515625" style="1039" customWidth="1"/>
    <col min="14573" max="14573" width="18.28515625" style="1039" customWidth="1"/>
    <col min="14574" max="14577" width="0" style="1039" hidden="1" customWidth="1"/>
    <col min="14578" max="14578" width="14.85546875" style="1039" customWidth="1"/>
    <col min="14579" max="14579" width="17.5703125" style="1039" customWidth="1"/>
    <col min="14580" max="14580" width="14.42578125" style="1039" customWidth="1"/>
    <col min="14581" max="14581" width="15.42578125" style="1039" customWidth="1"/>
    <col min="14582" max="14582" width="20.85546875" style="1039" customWidth="1"/>
    <col min="14583" max="14585" width="9.140625" style="1039" customWidth="1"/>
    <col min="14586" max="14586" width="10.42578125" style="1039" bestFit="1" customWidth="1"/>
    <col min="14587" max="14592" width="9.140625" style="1039"/>
    <col min="14593" max="14593" width="24.140625" style="1039" customWidth="1"/>
    <col min="14594" max="14594" width="14.85546875" style="1039" customWidth="1"/>
    <col min="14595" max="14595" width="22.28515625" style="1039" customWidth="1"/>
    <col min="14596" max="14596" width="16.28515625" style="1039" customWidth="1"/>
    <col min="14597" max="14597" width="18.7109375" style="1039" customWidth="1"/>
    <col min="14598" max="14598" width="19.140625" style="1039" customWidth="1"/>
    <col min="14599" max="14599" width="16.42578125" style="1039" customWidth="1"/>
    <col min="14600" max="14601" width="17.140625" style="1039" customWidth="1"/>
    <col min="14602" max="14602" width="19.42578125" style="1039" customWidth="1"/>
    <col min="14603" max="14603" width="20.5703125" style="1039" customWidth="1"/>
    <col min="14604" max="14604" width="18.28515625" style="1039" customWidth="1"/>
    <col min="14605" max="14605" width="21.7109375" style="1039" customWidth="1"/>
    <col min="14606" max="14606" width="17.5703125" style="1039" customWidth="1"/>
    <col min="14607" max="14607" width="19.42578125" style="1039" customWidth="1"/>
    <col min="14608" max="14608" width="15.42578125" style="1039" customWidth="1"/>
    <col min="14609" max="14609" width="31" style="1039" customWidth="1"/>
    <col min="14610" max="14816" width="9.140625" style="1039" customWidth="1"/>
    <col min="14817" max="14817" width="25.5703125" style="1039" customWidth="1"/>
    <col min="14818" max="14818" width="24.140625" style="1039" customWidth="1"/>
    <col min="14819" max="14819" width="14.85546875" style="1039" customWidth="1"/>
    <col min="14820" max="14820" width="15.28515625" style="1039" customWidth="1"/>
    <col min="14821" max="14821" width="16.28515625" style="1039" customWidth="1"/>
    <col min="14822" max="14822" width="18.7109375" style="1039" customWidth="1"/>
    <col min="14823" max="14823" width="19.140625" style="1039" customWidth="1"/>
    <col min="14824" max="14824" width="16.42578125" style="1039" customWidth="1"/>
    <col min="14825" max="14826" width="17.140625" style="1039" customWidth="1"/>
    <col min="14827" max="14827" width="16.42578125" style="1039" customWidth="1"/>
    <col min="14828" max="14828" width="14.28515625" style="1039" customWidth="1"/>
    <col min="14829" max="14829" width="18.28515625" style="1039" customWidth="1"/>
    <col min="14830" max="14833" width="0" style="1039" hidden="1" customWidth="1"/>
    <col min="14834" max="14834" width="14.85546875" style="1039" customWidth="1"/>
    <col min="14835" max="14835" width="17.5703125" style="1039" customWidth="1"/>
    <col min="14836" max="14836" width="14.42578125" style="1039" customWidth="1"/>
    <col min="14837" max="14837" width="15.42578125" style="1039" customWidth="1"/>
    <col min="14838" max="14838" width="20.85546875" style="1039" customWidth="1"/>
    <col min="14839" max="14841" width="9.140625" style="1039" customWidth="1"/>
    <col min="14842" max="14842" width="10.42578125" style="1039" bestFit="1" customWidth="1"/>
    <col min="14843" max="14848" width="9.140625" style="1039"/>
    <col min="14849" max="14849" width="24.140625" style="1039" customWidth="1"/>
    <col min="14850" max="14850" width="14.85546875" style="1039" customWidth="1"/>
    <col min="14851" max="14851" width="22.28515625" style="1039" customWidth="1"/>
    <col min="14852" max="14852" width="16.28515625" style="1039" customWidth="1"/>
    <col min="14853" max="14853" width="18.7109375" style="1039" customWidth="1"/>
    <col min="14854" max="14854" width="19.140625" style="1039" customWidth="1"/>
    <col min="14855" max="14855" width="16.42578125" style="1039" customWidth="1"/>
    <col min="14856" max="14857" width="17.140625" style="1039" customWidth="1"/>
    <col min="14858" max="14858" width="19.42578125" style="1039" customWidth="1"/>
    <col min="14859" max="14859" width="20.5703125" style="1039" customWidth="1"/>
    <col min="14860" max="14860" width="18.28515625" style="1039" customWidth="1"/>
    <col min="14861" max="14861" width="21.7109375" style="1039" customWidth="1"/>
    <col min="14862" max="14862" width="17.5703125" style="1039" customWidth="1"/>
    <col min="14863" max="14863" width="19.42578125" style="1039" customWidth="1"/>
    <col min="14864" max="14864" width="15.42578125" style="1039" customWidth="1"/>
    <col min="14865" max="14865" width="31" style="1039" customWidth="1"/>
    <col min="14866" max="15072" width="9.140625" style="1039" customWidth="1"/>
    <col min="15073" max="15073" width="25.5703125" style="1039" customWidth="1"/>
    <col min="15074" max="15074" width="24.140625" style="1039" customWidth="1"/>
    <col min="15075" max="15075" width="14.85546875" style="1039" customWidth="1"/>
    <col min="15076" max="15076" width="15.28515625" style="1039" customWidth="1"/>
    <col min="15077" max="15077" width="16.28515625" style="1039" customWidth="1"/>
    <col min="15078" max="15078" width="18.7109375" style="1039" customWidth="1"/>
    <col min="15079" max="15079" width="19.140625" style="1039" customWidth="1"/>
    <col min="15080" max="15080" width="16.42578125" style="1039" customWidth="1"/>
    <col min="15081" max="15082" width="17.140625" style="1039" customWidth="1"/>
    <col min="15083" max="15083" width="16.42578125" style="1039" customWidth="1"/>
    <col min="15084" max="15084" width="14.28515625" style="1039" customWidth="1"/>
    <col min="15085" max="15085" width="18.28515625" style="1039" customWidth="1"/>
    <col min="15086" max="15089" width="0" style="1039" hidden="1" customWidth="1"/>
    <col min="15090" max="15090" width="14.85546875" style="1039" customWidth="1"/>
    <col min="15091" max="15091" width="17.5703125" style="1039" customWidth="1"/>
    <col min="15092" max="15092" width="14.42578125" style="1039" customWidth="1"/>
    <col min="15093" max="15093" width="15.42578125" style="1039" customWidth="1"/>
    <col min="15094" max="15094" width="20.85546875" style="1039" customWidth="1"/>
    <col min="15095" max="15097" width="9.140625" style="1039" customWidth="1"/>
    <col min="15098" max="15098" width="10.42578125" style="1039" bestFit="1" customWidth="1"/>
    <col min="15099" max="15104" width="9.140625" style="1039"/>
    <col min="15105" max="15105" width="24.140625" style="1039" customWidth="1"/>
    <col min="15106" max="15106" width="14.85546875" style="1039" customWidth="1"/>
    <col min="15107" max="15107" width="22.28515625" style="1039" customWidth="1"/>
    <col min="15108" max="15108" width="16.28515625" style="1039" customWidth="1"/>
    <col min="15109" max="15109" width="18.7109375" style="1039" customWidth="1"/>
    <col min="15110" max="15110" width="19.140625" style="1039" customWidth="1"/>
    <col min="15111" max="15111" width="16.42578125" style="1039" customWidth="1"/>
    <col min="15112" max="15113" width="17.140625" style="1039" customWidth="1"/>
    <col min="15114" max="15114" width="19.42578125" style="1039" customWidth="1"/>
    <col min="15115" max="15115" width="20.5703125" style="1039" customWidth="1"/>
    <col min="15116" max="15116" width="18.28515625" style="1039" customWidth="1"/>
    <col min="15117" max="15117" width="21.7109375" style="1039" customWidth="1"/>
    <col min="15118" max="15118" width="17.5703125" style="1039" customWidth="1"/>
    <col min="15119" max="15119" width="19.42578125" style="1039" customWidth="1"/>
    <col min="15120" max="15120" width="15.42578125" style="1039" customWidth="1"/>
    <col min="15121" max="15121" width="31" style="1039" customWidth="1"/>
    <col min="15122" max="15328" width="9.140625" style="1039" customWidth="1"/>
    <col min="15329" max="15329" width="25.5703125" style="1039" customWidth="1"/>
    <col min="15330" max="15330" width="24.140625" style="1039" customWidth="1"/>
    <col min="15331" max="15331" width="14.85546875" style="1039" customWidth="1"/>
    <col min="15332" max="15332" width="15.28515625" style="1039" customWidth="1"/>
    <col min="15333" max="15333" width="16.28515625" style="1039" customWidth="1"/>
    <col min="15334" max="15334" width="18.7109375" style="1039" customWidth="1"/>
    <col min="15335" max="15335" width="19.140625" style="1039" customWidth="1"/>
    <col min="15336" max="15336" width="16.42578125" style="1039" customWidth="1"/>
    <col min="15337" max="15338" width="17.140625" style="1039" customWidth="1"/>
    <col min="15339" max="15339" width="16.42578125" style="1039" customWidth="1"/>
    <col min="15340" max="15340" width="14.28515625" style="1039" customWidth="1"/>
    <col min="15341" max="15341" width="18.28515625" style="1039" customWidth="1"/>
    <col min="15342" max="15345" width="0" style="1039" hidden="1" customWidth="1"/>
    <col min="15346" max="15346" width="14.85546875" style="1039" customWidth="1"/>
    <col min="15347" max="15347" width="17.5703125" style="1039" customWidth="1"/>
    <col min="15348" max="15348" width="14.42578125" style="1039" customWidth="1"/>
    <col min="15349" max="15349" width="15.42578125" style="1039" customWidth="1"/>
    <col min="15350" max="15350" width="20.85546875" style="1039" customWidth="1"/>
    <col min="15351" max="15353" width="9.140625" style="1039" customWidth="1"/>
    <col min="15354" max="15354" width="10.42578125" style="1039" bestFit="1" customWidth="1"/>
    <col min="15355" max="15360" width="9.140625" style="1039"/>
    <col min="15361" max="15361" width="24.140625" style="1039" customWidth="1"/>
    <col min="15362" max="15362" width="14.85546875" style="1039" customWidth="1"/>
    <col min="15363" max="15363" width="22.28515625" style="1039" customWidth="1"/>
    <col min="15364" max="15364" width="16.28515625" style="1039" customWidth="1"/>
    <col min="15365" max="15365" width="18.7109375" style="1039" customWidth="1"/>
    <col min="15366" max="15366" width="19.140625" style="1039" customWidth="1"/>
    <col min="15367" max="15367" width="16.42578125" style="1039" customWidth="1"/>
    <col min="15368" max="15369" width="17.140625" style="1039" customWidth="1"/>
    <col min="15370" max="15370" width="19.42578125" style="1039" customWidth="1"/>
    <col min="15371" max="15371" width="20.5703125" style="1039" customWidth="1"/>
    <col min="15372" max="15372" width="18.28515625" style="1039" customWidth="1"/>
    <col min="15373" max="15373" width="21.7109375" style="1039" customWidth="1"/>
    <col min="15374" max="15374" width="17.5703125" style="1039" customWidth="1"/>
    <col min="15375" max="15375" width="19.42578125" style="1039" customWidth="1"/>
    <col min="15376" max="15376" width="15.42578125" style="1039" customWidth="1"/>
    <col min="15377" max="15377" width="31" style="1039" customWidth="1"/>
    <col min="15378" max="15584" width="9.140625" style="1039" customWidth="1"/>
    <col min="15585" max="15585" width="25.5703125" style="1039" customWidth="1"/>
    <col min="15586" max="15586" width="24.140625" style="1039" customWidth="1"/>
    <col min="15587" max="15587" width="14.85546875" style="1039" customWidth="1"/>
    <col min="15588" max="15588" width="15.28515625" style="1039" customWidth="1"/>
    <col min="15589" max="15589" width="16.28515625" style="1039" customWidth="1"/>
    <col min="15590" max="15590" width="18.7109375" style="1039" customWidth="1"/>
    <col min="15591" max="15591" width="19.140625" style="1039" customWidth="1"/>
    <col min="15592" max="15592" width="16.42578125" style="1039" customWidth="1"/>
    <col min="15593" max="15594" width="17.140625" style="1039" customWidth="1"/>
    <col min="15595" max="15595" width="16.42578125" style="1039" customWidth="1"/>
    <col min="15596" max="15596" width="14.28515625" style="1039" customWidth="1"/>
    <col min="15597" max="15597" width="18.28515625" style="1039" customWidth="1"/>
    <col min="15598" max="15601" width="0" style="1039" hidden="1" customWidth="1"/>
    <col min="15602" max="15602" width="14.85546875" style="1039" customWidth="1"/>
    <col min="15603" max="15603" width="17.5703125" style="1039" customWidth="1"/>
    <col min="15604" max="15604" width="14.42578125" style="1039" customWidth="1"/>
    <col min="15605" max="15605" width="15.42578125" style="1039" customWidth="1"/>
    <col min="15606" max="15606" width="20.85546875" style="1039" customWidth="1"/>
    <col min="15607" max="15609" width="9.140625" style="1039" customWidth="1"/>
    <col min="15610" max="15610" width="10.42578125" style="1039" bestFit="1" customWidth="1"/>
    <col min="15611" max="15616" width="9.140625" style="1039"/>
    <col min="15617" max="15617" width="24.140625" style="1039" customWidth="1"/>
    <col min="15618" max="15618" width="14.85546875" style="1039" customWidth="1"/>
    <col min="15619" max="15619" width="22.28515625" style="1039" customWidth="1"/>
    <col min="15620" max="15620" width="16.28515625" style="1039" customWidth="1"/>
    <col min="15621" max="15621" width="18.7109375" style="1039" customWidth="1"/>
    <col min="15622" max="15622" width="19.140625" style="1039" customWidth="1"/>
    <col min="15623" max="15623" width="16.42578125" style="1039" customWidth="1"/>
    <col min="15624" max="15625" width="17.140625" style="1039" customWidth="1"/>
    <col min="15626" max="15626" width="19.42578125" style="1039" customWidth="1"/>
    <col min="15627" max="15627" width="20.5703125" style="1039" customWidth="1"/>
    <col min="15628" max="15628" width="18.28515625" style="1039" customWidth="1"/>
    <col min="15629" max="15629" width="21.7109375" style="1039" customWidth="1"/>
    <col min="15630" max="15630" width="17.5703125" style="1039" customWidth="1"/>
    <col min="15631" max="15631" width="19.42578125" style="1039" customWidth="1"/>
    <col min="15632" max="15632" width="15.42578125" style="1039" customWidth="1"/>
    <col min="15633" max="15633" width="31" style="1039" customWidth="1"/>
    <col min="15634" max="15840" width="9.140625" style="1039" customWidth="1"/>
    <col min="15841" max="15841" width="25.5703125" style="1039" customWidth="1"/>
    <col min="15842" max="15842" width="24.140625" style="1039" customWidth="1"/>
    <col min="15843" max="15843" width="14.85546875" style="1039" customWidth="1"/>
    <col min="15844" max="15844" width="15.28515625" style="1039" customWidth="1"/>
    <col min="15845" max="15845" width="16.28515625" style="1039" customWidth="1"/>
    <col min="15846" max="15846" width="18.7109375" style="1039" customWidth="1"/>
    <col min="15847" max="15847" width="19.140625" style="1039" customWidth="1"/>
    <col min="15848" max="15848" width="16.42578125" style="1039" customWidth="1"/>
    <col min="15849" max="15850" width="17.140625" style="1039" customWidth="1"/>
    <col min="15851" max="15851" width="16.42578125" style="1039" customWidth="1"/>
    <col min="15852" max="15852" width="14.28515625" style="1039" customWidth="1"/>
    <col min="15853" max="15853" width="18.28515625" style="1039" customWidth="1"/>
    <col min="15854" max="15857" width="0" style="1039" hidden="1" customWidth="1"/>
    <col min="15858" max="15858" width="14.85546875" style="1039" customWidth="1"/>
    <col min="15859" max="15859" width="17.5703125" style="1039" customWidth="1"/>
    <col min="15860" max="15860" width="14.42578125" style="1039" customWidth="1"/>
    <col min="15861" max="15861" width="15.42578125" style="1039" customWidth="1"/>
    <col min="15862" max="15862" width="20.85546875" style="1039" customWidth="1"/>
    <col min="15863" max="15865" width="9.140625" style="1039" customWidth="1"/>
    <col min="15866" max="15866" width="10.42578125" style="1039" bestFit="1" customWidth="1"/>
    <col min="15867" max="15872" width="9.140625" style="1039"/>
    <col min="15873" max="15873" width="24.140625" style="1039" customWidth="1"/>
    <col min="15874" max="15874" width="14.85546875" style="1039" customWidth="1"/>
    <col min="15875" max="15875" width="22.28515625" style="1039" customWidth="1"/>
    <col min="15876" max="15876" width="16.28515625" style="1039" customWidth="1"/>
    <col min="15877" max="15877" width="18.7109375" style="1039" customWidth="1"/>
    <col min="15878" max="15878" width="19.140625" style="1039" customWidth="1"/>
    <col min="15879" max="15879" width="16.42578125" style="1039" customWidth="1"/>
    <col min="15880" max="15881" width="17.140625" style="1039" customWidth="1"/>
    <col min="15882" max="15882" width="19.42578125" style="1039" customWidth="1"/>
    <col min="15883" max="15883" width="20.5703125" style="1039" customWidth="1"/>
    <col min="15884" max="15884" width="18.28515625" style="1039" customWidth="1"/>
    <col min="15885" max="15885" width="21.7109375" style="1039" customWidth="1"/>
    <col min="15886" max="15886" width="17.5703125" style="1039" customWidth="1"/>
    <col min="15887" max="15887" width="19.42578125" style="1039" customWidth="1"/>
    <col min="15888" max="15888" width="15.42578125" style="1039" customWidth="1"/>
    <col min="15889" max="15889" width="31" style="1039" customWidth="1"/>
    <col min="15890" max="16096" width="9.140625" style="1039" customWidth="1"/>
    <col min="16097" max="16097" width="25.5703125" style="1039" customWidth="1"/>
    <col min="16098" max="16098" width="24.140625" style="1039" customWidth="1"/>
    <col min="16099" max="16099" width="14.85546875" style="1039" customWidth="1"/>
    <col min="16100" max="16100" width="15.28515625" style="1039" customWidth="1"/>
    <col min="16101" max="16101" width="16.28515625" style="1039" customWidth="1"/>
    <col min="16102" max="16102" width="18.7109375" style="1039" customWidth="1"/>
    <col min="16103" max="16103" width="19.140625" style="1039" customWidth="1"/>
    <col min="16104" max="16104" width="16.42578125" style="1039" customWidth="1"/>
    <col min="16105" max="16106" width="17.140625" style="1039" customWidth="1"/>
    <col min="16107" max="16107" width="16.42578125" style="1039" customWidth="1"/>
    <col min="16108" max="16108" width="14.28515625" style="1039" customWidth="1"/>
    <col min="16109" max="16109" width="18.28515625" style="1039" customWidth="1"/>
    <col min="16110" max="16113" width="0" style="1039" hidden="1" customWidth="1"/>
    <col min="16114" max="16114" width="14.85546875" style="1039" customWidth="1"/>
    <col min="16115" max="16115" width="17.5703125" style="1039" customWidth="1"/>
    <col min="16116" max="16116" width="14.42578125" style="1039" customWidth="1"/>
    <col min="16117" max="16117" width="15.42578125" style="1039" customWidth="1"/>
    <col min="16118" max="16118" width="20.85546875" style="1039" customWidth="1"/>
    <col min="16119" max="16121" width="9.140625" style="1039" customWidth="1"/>
    <col min="16122" max="16122" width="10.42578125" style="1039" bestFit="1" customWidth="1"/>
    <col min="16123" max="16128" width="9.140625" style="1039"/>
    <col min="16129" max="16129" width="24.140625" style="1039" customWidth="1"/>
    <col min="16130" max="16130" width="14.85546875" style="1039" customWidth="1"/>
    <col min="16131" max="16131" width="22.28515625" style="1039" customWidth="1"/>
    <col min="16132" max="16132" width="16.28515625" style="1039" customWidth="1"/>
    <col min="16133" max="16133" width="18.7109375" style="1039" customWidth="1"/>
    <col min="16134" max="16134" width="19.140625" style="1039" customWidth="1"/>
    <col min="16135" max="16135" width="16.42578125" style="1039" customWidth="1"/>
    <col min="16136" max="16137" width="17.140625" style="1039" customWidth="1"/>
    <col min="16138" max="16138" width="19.42578125" style="1039" customWidth="1"/>
    <col min="16139" max="16139" width="20.5703125" style="1039" customWidth="1"/>
    <col min="16140" max="16140" width="18.28515625" style="1039" customWidth="1"/>
    <col min="16141" max="16141" width="21.7109375" style="1039" customWidth="1"/>
    <col min="16142" max="16142" width="17.5703125" style="1039" customWidth="1"/>
    <col min="16143" max="16143" width="19.42578125" style="1039" customWidth="1"/>
    <col min="16144" max="16144" width="15.42578125" style="1039" customWidth="1"/>
    <col min="16145" max="16145" width="31" style="1039" customWidth="1"/>
    <col min="16146" max="16352" width="9.140625" style="1039" customWidth="1"/>
    <col min="16353" max="16353" width="25.5703125" style="1039" customWidth="1"/>
    <col min="16354" max="16354" width="24.140625" style="1039" customWidth="1"/>
    <col min="16355" max="16355" width="14.85546875" style="1039" customWidth="1"/>
    <col min="16356" max="16356" width="15.28515625" style="1039" customWidth="1"/>
    <col min="16357" max="16357" width="16.28515625" style="1039" customWidth="1"/>
    <col min="16358" max="16358" width="18.7109375" style="1039" customWidth="1"/>
    <col min="16359" max="16359" width="19.140625" style="1039" customWidth="1"/>
    <col min="16360" max="16360" width="16.42578125" style="1039" customWidth="1"/>
    <col min="16361" max="16362" width="17.140625" style="1039" customWidth="1"/>
    <col min="16363" max="16363" width="16.42578125" style="1039" customWidth="1"/>
    <col min="16364" max="16364" width="14.28515625" style="1039" customWidth="1"/>
    <col min="16365" max="16365" width="18.28515625" style="1039" customWidth="1"/>
    <col min="16366" max="16369" width="0" style="1039" hidden="1" customWidth="1"/>
    <col min="16370" max="16370" width="14.85546875" style="1039" customWidth="1"/>
    <col min="16371" max="16371" width="17.5703125" style="1039" customWidth="1"/>
    <col min="16372" max="16372" width="14.42578125" style="1039" customWidth="1"/>
    <col min="16373" max="16373" width="15.42578125" style="1039" customWidth="1"/>
    <col min="16374" max="16374" width="20.85546875" style="1039" customWidth="1"/>
    <col min="16375" max="16377" width="9.140625" style="1039" customWidth="1"/>
    <col min="16378" max="16378" width="10.42578125" style="1039" bestFit="1" customWidth="1"/>
    <col min="16379" max="16384" width="9.140625" style="1039"/>
  </cols>
  <sheetData>
    <row r="1" spans="1:17" ht="20.25">
      <c r="A1" s="1037" t="s">
        <v>1636</v>
      </c>
      <c r="B1" s="1037"/>
      <c r="C1" s="1037"/>
      <c r="D1" s="1037"/>
      <c r="E1" s="1037"/>
      <c r="F1" s="1037"/>
      <c r="G1" s="1037"/>
      <c r="H1" s="1037"/>
      <c r="I1" s="1037"/>
      <c r="J1" s="1037"/>
      <c r="K1" s="1037"/>
      <c r="L1" s="1037"/>
      <c r="M1" s="1037"/>
      <c r="N1" s="1037"/>
      <c r="O1" s="1037"/>
      <c r="P1" s="1037"/>
      <c r="Q1" s="1038"/>
    </row>
    <row r="2" spans="1:17" ht="20.25">
      <c r="A2" s="1040" t="s">
        <v>1637</v>
      </c>
      <c r="B2" s="1041" t="s">
        <v>1638</v>
      </c>
      <c r="C2" s="1042"/>
      <c r="D2" s="1043"/>
      <c r="E2" s="1040" t="s">
        <v>1639</v>
      </c>
      <c r="F2" s="1040" t="s">
        <v>1640</v>
      </c>
      <c r="G2" s="1040" t="s">
        <v>1641</v>
      </c>
      <c r="H2" s="1040" t="s">
        <v>1642</v>
      </c>
      <c r="I2" s="1040" t="s">
        <v>1643</v>
      </c>
      <c r="J2" s="1040" t="s">
        <v>66</v>
      </c>
      <c r="K2" s="1037" t="s">
        <v>1644</v>
      </c>
      <c r="L2" s="1037"/>
      <c r="M2" s="1040" t="s">
        <v>1645</v>
      </c>
      <c r="N2" s="1040"/>
      <c r="O2" s="1037" t="s">
        <v>423</v>
      </c>
      <c r="P2" s="1037"/>
      <c r="Q2" s="1044" t="s">
        <v>1646</v>
      </c>
    </row>
    <row r="3" spans="1:17" ht="40.5">
      <c r="A3" s="1040"/>
      <c r="B3" s="1045" t="s">
        <v>1647</v>
      </c>
      <c r="C3" s="1045" t="s">
        <v>1648</v>
      </c>
      <c r="D3" s="1045" t="s">
        <v>66</v>
      </c>
      <c r="E3" s="1040"/>
      <c r="F3" s="1040"/>
      <c r="G3" s="1040"/>
      <c r="H3" s="1040"/>
      <c r="I3" s="1040"/>
      <c r="J3" s="1040"/>
      <c r="K3" s="1046" t="s">
        <v>1649</v>
      </c>
      <c r="L3" s="1046" t="s">
        <v>936</v>
      </c>
      <c r="M3" s="1046" t="s">
        <v>1649</v>
      </c>
      <c r="N3" s="1046" t="s">
        <v>936</v>
      </c>
      <c r="O3" s="1046" t="s">
        <v>1649</v>
      </c>
      <c r="P3" s="1046" t="s">
        <v>936</v>
      </c>
      <c r="Q3" s="1047"/>
    </row>
    <row r="4" spans="1:17" ht="20.25">
      <c r="A4" s="1045" t="s">
        <v>1650</v>
      </c>
      <c r="B4" s="1048">
        <v>1098382</v>
      </c>
      <c r="C4" s="1048">
        <v>299782</v>
      </c>
      <c r="D4" s="1045">
        <v>1398164</v>
      </c>
      <c r="E4" s="1049">
        <v>1144969.56</v>
      </c>
      <c r="F4" s="1049">
        <v>545557.97</v>
      </c>
      <c r="G4" s="1050">
        <v>14362.77</v>
      </c>
      <c r="H4" s="1050">
        <v>30691.48</v>
      </c>
      <c r="I4" s="1050">
        <v>30691.48</v>
      </c>
      <c r="J4" s="1050">
        <v>75745.73</v>
      </c>
      <c r="K4" s="1048">
        <v>682467</v>
      </c>
      <c r="L4" s="1050">
        <v>100224.39</v>
      </c>
      <c r="M4" s="1048">
        <v>682467</v>
      </c>
      <c r="N4" s="1050">
        <v>100224.39</v>
      </c>
      <c r="O4" s="1048">
        <v>0</v>
      </c>
      <c r="P4" s="1050">
        <v>0</v>
      </c>
      <c r="Q4" s="1051"/>
    </row>
    <row r="5" spans="1:17" ht="40.5">
      <c r="A5" s="1045" t="s">
        <v>1651</v>
      </c>
      <c r="B5" s="1048">
        <v>148679</v>
      </c>
      <c r="C5" s="1048">
        <v>1031018</v>
      </c>
      <c r="D5" s="1048">
        <v>1179697</v>
      </c>
      <c r="E5" s="1049">
        <v>1701619</v>
      </c>
      <c r="F5" s="1049">
        <v>436543</v>
      </c>
      <c r="G5" s="1050">
        <v>6617.8382466000012</v>
      </c>
      <c r="H5" s="1050">
        <v>28148.59</v>
      </c>
      <c r="I5" s="1050">
        <v>28148.59</v>
      </c>
      <c r="J5" s="1050">
        <v>62915.018246599997</v>
      </c>
      <c r="K5" s="1048">
        <v>1187996</v>
      </c>
      <c r="L5" s="1050">
        <v>85084.32</v>
      </c>
      <c r="M5" s="1048">
        <v>1180132</v>
      </c>
      <c r="N5" s="1050">
        <v>84535.6</v>
      </c>
      <c r="O5" s="1052">
        <v>7864</v>
      </c>
      <c r="P5" s="1053">
        <v>548.72000000000116</v>
      </c>
      <c r="Q5" s="1054" t="s">
        <v>1652</v>
      </c>
    </row>
    <row r="6" spans="1:17" ht="20.25">
      <c r="A6" s="1045" t="s">
        <v>1653</v>
      </c>
      <c r="B6" s="1048">
        <v>572141</v>
      </c>
      <c r="C6" s="1048">
        <v>761012</v>
      </c>
      <c r="D6" s="1048">
        <v>1333153</v>
      </c>
      <c r="E6" s="1049">
        <v>1873067</v>
      </c>
      <c r="F6" s="1049">
        <v>822166</v>
      </c>
      <c r="G6" s="1050">
        <v>20303.060000000001</v>
      </c>
      <c r="H6" s="1050">
        <v>75294.679999999993</v>
      </c>
      <c r="I6" s="1050">
        <v>75294.679999999993</v>
      </c>
      <c r="J6" s="1050">
        <v>170892.41999999998</v>
      </c>
      <c r="K6" s="1048">
        <v>556061</v>
      </c>
      <c r="L6" s="1050">
        <v>60999.50184099999</v>
      </c>
      <c r="M6" s="1048">
        <v>553520</v>
      </c>
      <c r="N6" s="1050">
        <v>60824.433681499999</v>
      </c>
      <c r="O6" s="1052">
        <v>2541</v>
      </c>
      <c r="P6" s="1053">
        <v>175.06815949999145</v>
      </c>
      <c r="Q6" s="1055"/>
    </row>
    <row r="7" spans="1:17" ht="40.5">
      <c r="A7" s="1045" t="s">
        <v>1654</v>
      </c>
      <c r="B7" s="1048">
        <v>15193</v>
      </c>
      <c r="C7" s="1048">
        <v>14194</v>
      </c>
      <c r="D7" s="1056">
        <v>29387</v>
      </c>
      <c r="E7" s="1049">
        <v>36063</v>
      </c>
      <c r="F7" s="1049">
        <v>13926</v>
      </c>
      <c r="G7" s="1056">
        <v>231.16</v>
      </c>
      <c r="H7" s="1050">
        <v>960.8</v>
      </c>
      <c r="I7" s="1050">
        <v>960.8</v>
      </c>
      <c r="J7" s="1050">
        <v>2152.7600000000002</v>
      </c>
      <c r="K7" s="1048">
        <v>8983</v>
      </c>
      <c r="L7" s="1050">
        <v>1050.7783072000002</v>
      </c>
      <c r="M7" s="1048">
        <v>8882</v>
      </c>
      <c r="N7" s="1050">
        <v>1028.8570672000003</v>
      </c>
      <c r="O7" s="1052">
        <v>101</v>
      </c>
      <c r="P7" s="1053">
        <v>21.921240000000004</v>
      </c>
      <c r="Q7" s="1057"/>
    </row>
    <row r="8" spans="1:17" s="1063" customFormat="1" ht="20.25">
      <c r="A8" s="1058" t="s">
        <v>1655</v>
      </c>
      <c r="B8" s="1052">
        <v>532782</v>
      </c>
      <c r="C8" s="1052">
        <v>996204</v>
      </c>
      <c r="D8" s="1059">
        <v>1528986</v>
      </c>
      <c r="E8" s="1060">
        <v>1452383</v>
      </c>
      <c r="F8" s="1061">
        <v>644296.82999999996</v>
      </c>
      <c r="G8" s="1053">
        <v>15258.48</v>
      </c>
      <c r="H8" s="1059">
        <v>49354.79</v>
      </c>
      <c r="I8" s="1059">
        <v>49354.79</v>
      </c>
      <c r="J8" s="1053">
        <v>113968.06</v>
      </c>
      <c r="K8" s="1052">
        <v>827221</v>
      </c>
      <c r="L8" s="1053">
        <v>159583.10999999999</v>
      </c>
      <c r="M8" s="1052">
        <v>823841</v>
      </c>
      <c r="N8" s="1053">
        <v>158951.97</v>
      </c>
      <c r="O8" s="1052">
        <f>K8-M8</f>
        <v>3380</v>
      </c>
      <c r="P8" s="1053">
        <v>631.13</v>
      </c>
      <c r="Q8" s="1062" t="s">
        <v>1656</v>
      </c>
    </row>
    <row r="9" spans="1:17" s="1063" customFormat="1" ht="40.5">
      <c r="A9" s="1058" t="s">
        <v>1657</v>
      </c>
      <c r="B9" s="1052">
        <v>65779</v>
      </c>
      <c r="C9" s="1052">
        <v>499230</v>
      </c>
      <c r="D9" s="1052">
        <v>565009</v>
      </c>
      <c r="E9" s="1061">
        <v>737567.63</v>
      </c>
      <c r="F9" s="1061">
        <v>245173</v>
      </c>
      <c r="G9" s="1053">
        <v>3626.5961760999999</v>
      </c>
      <c r="H9" s="1053">
        <v>17504.795309753346</v>
      </c>
      <c r="I9" s="1053">
        <v>17504.795339753349</v>
      </c>
      <c r="J9" s="1053">
        <v>38636.186825606695</v>
      </c>
      <c r="K9" s="1052">
        <v>453460</v>
      </c>
      <c r="L9" s="1053">
        <v>100261.75922000001</v>
      </c>
      <c r="M9" s="1064">
        <v>453160</v>
      </c>
      <c r="N9" s="1065">
        <v>100178.73031119999</v>
      </c>
      <c r="O9" s="1052">
        <v>300</v>
      </c>
      <c r="P9" s="1053">
        <v>83.028908800013596</v>
      </c>
      <c r="Q9" s="1066"/>
    </row>
    <row r="10" spans="1:17" s="1063" customFormat="1" ht="20.25">
      <c r="A10" s="1058" t="s">
        <v>1658</v>
      </c>
      <c r="B10" s="1052">
        <v>597732</v>
      </c>
      <c r="C10" s="1052">
        <v>822711</v>
      </c>
      <c r="D10" s="1052">
        <v>1420443</v>
      </c>
      <c r="E10" s="1053">
        <v>1215210.81</v>
      </c>
      <c r="F10" s="1053">
        <v>561074</v>
      </c>
      <c r="G10" s="1053">
        <v>13325.79</v>
      </c>
      <c r="H10" s="1053">
        <v>59127.73</v>
      </c>
      <c r="I10" s="1053">
        <v>59127.73</v>
      </c>
      <c r="J10" s="1053">
        <v>131581.25</v>
      </c>
      <c r="K10" s="1052">
        <v>581755</v>
      </c>
      <c r="L10" s="1061">
        <v>68227.199999999997</v>
      </c>
      <c r="M10" s="1058">
        <v>565719</v>
      </c>
      <c r="N10" s="1058">
        <v>66100.25</v>
      </c>
      <c r="O10" s="1060">
        <f t="shared" ref="O10:P13" si="0">K10-M10</f>
        <v>16036</v>
      </c>
      <c r="P10" s="1061">
        <f t="shared" si="0"/>
        <v>2126.9499999999971</v>
      </c>
      <c r="Q10" s="1066"/>
    </row>
    <row r="11" spans="1:17" s="1063" customFormat="1" ht="40.5">
      <c r="A11" s="1058" t="s">
        <v>1659</v>
      </c>
      <c r="B11" s="1052">
        <v>74448</v>
      </c>
      <c r="C11" s="1052">
        <v>607038</v>
      </c>
      <c r="D11" s="1052">
        <v>681486</v>
      </c>
      <c r="E11" s="1052">
        <v>828792.03</v>
      </c>
      <c r="F11" s="1052">
        <v>273704.64</v>
      </c>
      <c r="G11" s="1053">
        <v>4030.11</v>
      </c>
      <c r="H11" s="1053">
        <v>22462.71</v>
      </c>
      <c r="I11" s="1053">
        <v>22462.71</v>
      </c>
      <c r="J11" s="1053">
        <v>48955.519999999997</v>
      </c>
      <c r="K11" s="1058">
        <v>177258</v>
      </c>
      <c r="L11" s="1058">
        <v>19434.21</v>
      </c>
      <c r="M11" s="1058">
        <v>165781</v>
      </c>
      <c r="N11" s="1061">
        <v>18138</v>
      </c>
      <c r="O11" s="1058">
        <f t="shared" si="0"/>
        <v>11477</v>
      </c>
      <c r="P11" s="1061">
        <f t="shared" si="0"/>
        <v>1296.2099999999991</v>
      </c>
      <c r="Q11" s="1067"/>
    </row>
    <row r="12" spans="1:17" ht="20.25">
      <c r="A12" s="1045" t="s">
        <v>1660</v>
      </c>
      <c r="B12" s="1056">
        <v>442111</v>
      </c>
      <c r="C12" s="1056">
        <v>902660</v>
      </c>
      <c r="D12" s="1056">
        <v>1344771</v>
      </c>
      <c r="E12" s="1056">
        <v>1261303.3402000028</v>
      </c>
      <c r="F12" s="1050">
        <v>574680.61899999995</v>
      </c>
      <c r="G12" s="1056">
        <v>13196.038555249999</v>
      </c>
      <c r="H12" s="1056">
        <v>62211.766946512813</v>
      </c>
      <c r="I12" s="1056">
        <v>58487.724979949817</v>
      </c>
      <c r="J12" s="1056">
        <v>133895.53048171263</v>
      </c>
      <c r="K12" s="1068">
        <v>422806</v>
      </c>
      <c r="L12" s="1069">
        <v>52102.647861099998</v>
      </c>
      <c r="M12" s="1068">
        <v>404034</v>
      </c>
      <c r="N12" s="1068">
        <v>51001.234192099997</v>
      </c>
      <c r="O12" s="1070">
        <f t="shared" si="0"/>
        <v>18772</v>
      </c>
      <c r="P12" s="1071">
        <f t="shared" si="0"/>
        <v>1101.4136690000014</v>
      </c>
      <c r="Q12" s="1054" t="s">
        <v>1661</v>
      </c>
    </row>
    <row r="13" spans="1:17" ht="40.5">
      <c r="A13" s="1045" t="s">
        <v>1662</v>
      </c>
      <c r="B13" s="1056">
        <v>9066</v>
      </c>
      <c r="C13" s="1056">
        <v>134596</v>
      </c>
      <c r="D13" s="1056">
        <v>143662</v>
      </c>
      <c r="E13" s="1050">
        <v>221013.43080000012</v>
      </c>
      <c r="F13" s="1056">
        <v>75620.260000000009</v>
      </c>
      <c r="G13" s="1050">
        <v>1135.2373879249997</v>
      </c>
      <c r="H13" s="1050">
        <v>8108.2552217545963</v>
      </c>
      <c r="I13" s="1050">
        <v>7985.6689410795971</v>
      </c>
      <c r="J13" s="1050">
        <v>17229.161550759196</v>
      </c>
      <c r="K13" s="1068">
        <v>65428</v>
      </c>
      <c r="L13" s="1068">
        <v>8494.25</v>
      </c>
      <c r="M13" s="1068">
        <v>55489</v>
      </c>
      <c r="N13" s="1069">
        <v>6879.18</v>
      </c>
      <c r="O13" s="1068">
        <f t="shared" si="0"/>
        <v>9939</v>
      </c>
      <c r="P13" s="1069">
        <f t="shared" si="0"/>
        <v>1615.0699999999997</v>
      </c>
      <c r="Q13" s="1057"/>
    </row>
    <row r="14" spans="1:17" ht="20.25">
      <c r="A14" s="1045" t="s">
        <v>1663</v>
      </c>
      <c r="B14" s="1056">
        <v>342916</v>
      </c>
      <c r="C14" s="1056">
        <v>924985</v>
      </c>
      <c r="D14" s="1056">
        <f>B14+C14</f>
        <v>1267901</v>
      </c>
      <c r="E14" s="1056">
        <v>1178302.7866997011</v>
      </c>
      <c r="F14" s="1056">
        <v>156056.3358630474</v>
      </c>
      <c r="G14" s="1056">
        <v>3304.0931261013766</v>
      </c>
      <c r="H14" s="1056">
        <v>15549.214132363904</v>
      </c>
      <c r="I14" s="1056">
        <v>15171.293592452719</v>
      </c>
      <c r="J14" s="1056">
        <f>G14+H14+I14</f>
        <v>34024.600850917996</v>
      </c>
      <c r="K14" s="1056"/>
      <c r="L14" s="1050"/>
      <c r="M14" s="1068">
        <v>48372</v>
      </c>
      <c r="N14" s="1068">
        <v>2480.6799999999998</v>
      </c>
      <c r="O14" s="1056"/>
      <c r="P14" s="1050"/>
      <c r="Q14" s="1038"/>
    </row>
  </sheetData>
  <mergeCells count="16">
    <mergeCell ref="M2:N2"/>
    <mergeCell ref="O2:P2"/>
    <mergeCell ref="Q2:Q3"/>
    <mergeCell ref="Q5:Q7"/>
    <mergeCell ref="Q8:Q11"/>
    <mergeCell ref="Q12:Q13"/>
    <mergeCell ref="A1:P1"/>
    <mergeCell ref="A2:A3"/>
    <mergeCell ref="B2:D2"/>
    <mergeCell ref="E2:E3"/>
    <mergeCell ref="F2:F3"/>
    <mergeCell ref="G2:G3"/>
    <mergeCell ref="H2:H3"/>
    <mergeCell ref="I2:I3"/>
    <mergeCell ref="J2:J3"/>
    <mergeCell ref="K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4.1</vt:lpstr>
      <vt:lpstr>4.3</vt:lpstr>
      <vt:lpstr>4.5.1</vt:lpstr>
      <vt:lpstr>4.6</vt:lpstr>
      <vt:lpstr>4.8</vt:lpstr>
      <vt:lpstr>5.1</vt:lpstr>
      <vt:lpstr>5.3</vt:lpstr>
      <vt:lpstr>5.4</vt:lpstr>
      <vt:lpstr>5.5.1</vt:lpstr>
      <vt:lpstr>5.5.1.</vt:lpstr>
      <vt:lpstr>6.1</vt:lpstr>
      <vt:lpstr>7.1</vt:lpstr>
      <vt:lpstr>10.2</vt:lpstr>
      <vt:lpstr>10.3</vt:lpstr>
      <vt:lpstr>11.1 BW</vt:lpstr>
      <vt:lpstr>11.1. BW</vt:lpstr>
      <vt:lpstr>11.1DW</vt:lpstr>
      <vt:lpstr>11.1 DW</vt:lpstr>
      <vt:lpstr>11.1 OS</vt:lpstr>
      <vt:lpstr>12.1</vt:lpstr>
      <vt:lpstr>12.1.</vt:lpstr>
      <vt:lpstr>12.2</vt:lpstr>
      <vt:lpstr>12.3.1</vt:lpstr>
      <vt:lpstr>12.4</vt:lpstr>
      <vt:lpstr>13.1</vt:lpstr>
      <vt:lpstr>13.1.</vt:lpstr>
      <vt:lpstr>13.1..</vt:lpstr>
      <vt:lpstr>13.1...</vt:lpstr>
      <vt:lpstr>13.1b</vt:lpstr>
      <vt:lpstr>13.2.1</vt:lpstr>
      <vt:lpstr>13.2.2</vt:lpstr>
      <vt:lpstr>13.3.1</vt:lpstr>
      <vt:lpstr>13.4.1</vt:lpstr>
      <vt:lpstr>13.4.1.</vt:lpstr>
      <vt:lpstr>13.5.1</vt:lpstr>
      <vt:lpstr>13.5.2</vt:lpstr>
      <vt:lpstr>13.6</vt:lpstr>
      <vt:lpstr>13.7</vt:lpstr>
      <vt:lpstr>14.1 BW</vt:lpstr>
      <vt:lpstr>14.1 DW</vt:lpstr>
      <vt:lpstr>15.1</vt:lpstr>
      <vt:lpstr>15.2</vt:lpstr>
      <vt:lpstr>15.3</vt:lpstr>
      <vt:lpstr>15.4</vt:lpstr>
      <vt:lpstr>16</vt:lpstr>
      <vt:lpstr>24.1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2022-02-28T11:30:36Z</dcterms:modified>
</cp:coreProperties>
</file>